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6fd43213ea2ccca1/Notebooks/RA 2024-25/LGBFCA Policy Guide/Resources/"/>
    </mc:Choice>
  </mc:AlternateContent>
  <xr:revisionPtr revIDLastSave="41" documentId="8_{48CF9500-EDFB-44CF-B2D3-F27F84D4D65F}" xr6:coauthVersionLast="47" xr6:coauthVersionMax="47" xr10:uidLastSave="{C2730BCF-1FD4-4268-945C-01EF1E39A6F6}"/>
  <bookViews>
    <workbookView xWindow="-110" yWindow="-110" windowWidth="19420" windowHeight="10300" xr2:uid="{3577F396-B63B-497B-BAFE-BF47578B8A45}"/>
  </bookViews>
  <sheets>
    <sheet name="Sheet1" sheetId="1" r:id="rId1"/>
    <sheet name="Sheet2" sheetId="2" r:id="rId2"/>
  </sheets>
  <definedNames>
    <definedName name="_xlnm.Print_Area" localSheetId="0">Sheet1!$A$1:$Y$65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2" l="1"/>
  <c r="J33" i="2"/>
  <c r="J35" i="2" s="1"/>
  <c r="I31" i="2"/>
  <c r="I33" i="2" s="1"/>
  <c r="G32" i="2"/>
  <c r="G33" i="2" s="1"/>
  <c r="G35" i="2" s="1"/>
  <c r="K32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0" i="2"/>
  <c r="J9" i="2"/>
  <c r="I9" i="2"/>
  <c r="G9" i="2"/>
  <c r="K8" i="2"/>
  <c r="K7" i="2"/>
  <c r="K6" i="2"/>
  <c r="K5" i="2"/>
  <c r="K4" i="2"/>
  <c r="V55" i="1"/>
  <c r="V47" i="1"/>
  <c r="V53" i="1" s="1"/>
  <c r="V59" i="1" s="1"/>
  <c r="K39" i="1"/>
  <c r="J39" i="1"/>
  <c r="T45" i="1"/>
  <c r="T15" i="1"/>
  <c r="H40" i="1"/>
  <c r="H17" i="1"/>
  <c r="T25" i="1"/>
  <c r="T27" i="1"/>
  <c r="H41" i="1"/>
  <c r="H43" i="1"/>
  <c r="W34" i="1"/>
  <c r="W35" i="1" s="1"/>
  <c r="K17" i="1"/>
  <c r="L17" i="1" s="1"/>
  <c r="J17" i="1"/>
  <c r="L16" i="1"/>
  <c r="L40" i="1"/>
  <c r="K41" i="1"/>
  <c r="J41" i="1"/>
  <c r="J43" i="1" s="1"/>
  <c r="W25" i="1"/>
  <c r="V25" i="1"/>
  <c r="W15" i="1"/>
  <c r="X15" i="1" s="1"/>
  <c r="V15" i="1"/>
  <c r="X24" i="1"/>
  <c r="X23" i="1"/>
  <c r="X22" i="1"/>
  <c r="X21" i="1"/>
  <c r="X20" i="1"/>
  <c r="X16" i="1"/>
  <c r="X14" i="1"/>
  <c r="X13" i="1"/>
  <c r="X12" i="1"/>
  <c r="K43" i="1"/>
  <c r="L41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13" i="1"/>
  <c r="L14" i="1"/>
  <c r="L15" i="1"/>
  <c r="L12" i="1"/>
  <c r="V27" i="1"/>
  <c r="W27" i="1"/>
  <c r="L18" i="1"/>
  <c r="L39" i="1" l="1"/>
  <c r="X25" i="1"/>
  <c r="K9" i="2"/>
  <c r="K31" i="2"/>
  <c r="K33" i="2"/>
  <c r="I35" i="2"/>
</calcChain>
</file>

<file path=xl/sharedStrings.xml><?xml version="1.0" encoding="utf-8"?>
<sst xmlns="http://schemas.openxmlformats.org/spreadsheetml/2006/main" count="149" uniqueCount="72">
  <si>
    <t>FINANCIAL SUMMARY REPORT</t>
  </si>
  <si>
    <t>MONTHS ENDING</t>
  </si>
  <si>
    <t>REVENUES</t>
  </si>
  <si>
    <t>CURRENT YEAR LEVY OF PROPERTY TAXES</t>
  </si>
  <si>
    <t>BUDGET</t>
  </si>
  <si>
    <t>ACTUAL</t>
  </si>
  <si>
    <t>LOCAL OPTION SALES TAXES</t>
  </si>
  <si>
    <t>UTILITIES FRANCHISE TAXES</t>
  </si>
  <si>
    <t>ALL OTHER REVENUES</t>
  </si>
  <si>
    <t>MOTOR VEHICLE TAXES</t>
  </si>
  <si>
    <t>COLLECTED</t>
  </si>
  <si>
    <t>EXPENDITURES</t>
  </si>
  <si>
    <t>GOVERNING BODY</t>
  </si>
  <si>
    <t>ADMINISTRATIVE</t>
  </si>
  <si>
    <t>FINANCE</t>
  </si>
  <si>
    <t>LEGAL</t>
  </si>
  <si>
    <t>PLANNING &amp; ZONING</t>
  </si>
  <si>
    <t>PUBLIC BUILDINGS</t>
  </si>
  <si>
    <t>POLICE</t>
  </si>
  <si>
    <t>FIRE</t>
  </si>
  <si>
    <t>GARAGE</t>
  </si>
  <si>
    <t>STREETS &amp; HIGHWAYS</t>
  </si>
  <si>
    <t>POWELL BILL</t>
  </si>
  <si>
    <t>SANITATION</t>
  </si>
  <si>
    <t>RECREATION</t>
  </si>
  <si>
    <t>LIBRARY</t>
  </si>
  <si>
    <t>CEMETERY</t>
  </si>
  <si>
    <t>AIRPORT</t>
  </si>
  <si>
    <t>DEBT SERVICE</t>
  </si>
  <si>
    <t>NON-DEPARTMENTAL</t>
  </si>
  <si>
    <t>SPENT</t>
  </si>
  <si>
    <t>ANNUAL</t>
  </si>
  <si>
    <t>TO DATE</t>
  </si>
  <si>
    <t>G E N E R A L   F U N D</t>
  </si>
  <si>
    <t>W A T E R  &amp;  S E W E R   F U N D</t>
  </si>
  <si>
    <t xml:space="preserve">PROPERTY TAX COLLECTION % </t>
  </si>
  <si>
    <t>WATER REVENUE</t>
  </si>
  <si>
    <t>SEWER REVENUE</t>
  </si>
  <si>
    <t>CONTRIBUTION FROM GENERAL FUND</t>
  </si>
  <si>
    <t>ADMINISTRATION &amp; BILLING</t>
  </si>
  <si>
    <t>WATER DEPARTMENT OPERATIONS</t>
  </si>
  <si>
    <t>WASTE WATER TREATMENT</t>
  </si>
  <si>
    <t>COMPARATIVE GALLONS SOLD PRIOR YEAR</t>
  </si>
  <si>
    <t>INCREASE (DECREASE) IN GALLONS SOLD</t>
  </si>
  <si>
    <t>TOTAL GALLONS OF WATER SOLD Y-T-D</t>
  </si>
  <si>
    <t>Y-T-D %</t>
  </si>
  <si>
    <t>Y-T-D FUND BALANCE INCREASE (DECREASE)</t>
  </si>
  <si>
    <t>CONTRIBUTION TO WATER &amp; SEWER FUND</t>
  </si>
  <si>
    <t>FUND BALANCE APPROPRIATED</t>
  </si>
  <si>
    <t>VOLUME PERCENTAGE INCREASE (DECREASE)</t>
  </si>
  <si>
    <t>Y-T-D WATER LOSS %</t>
  </si>
  <si>
    <t>(NOT INCL. MOTOR VEHICLES)</t>
  </si>
  <si>
    <t xml:space="preserve">CASH &amp; INVESTMENT POSITION </t>
  </si>
  <si>
    <t>LESS RESTRICTED INVESTMENTS:</t>
  </si>
  <si>
    <t>GENERAL FUND TOTAL</t>
  </si>
  <si>
    <t>WATER FUND TOTALS</t>
  </si>
  <si>
    <t>MUNICIPAL SERVICE DISTRICT</t>
  </si>
  <si>
    <t>O T H E R    F I N A N C I A L   &amp;   O P E R A T I N G   I N F O R M A T I O N</t>
  </si>
  <si>
    <t xml:space="preserve">   DRUG ENFORCEMENT FUNDS</t>
  </si>
  <si>
    <t xml:space="preserve">     GENERAL FUND LESS RESTRICTED FUNDS</t>
  </si>
  <si>
    <t>TOTAL</t>
  </si>
  <si>
    <t xml:space="preserve">   VIRGINIA SHAW MONEY MARKET</t>
  </si>
  <si>
    <t xml:space="preserve">   LILLARD LIBRARY ENDOWMENT</t>
  </si>
  <si>
    <t>WATER LOSS STATISTICS:</t>
  </si>
  <si>
    <t>WATER CONSUMPTION &amp; BILLING INFORMATION:</t>
  </si>
  <si>
    <t>FY '23</t>
  </si>
  <si>
    <t>NC LOCAL GOVERNMENT FINANCE POLICY MANUAL</t>
  </si>
  <si>
    <t>MAY 31, 2024</t>
  </si>
  <si>
    <t>WATER LOSS % - 2023</t>
  </si>
  <si>
    <t>WATER LOSS % - 2022</t>
  </si>
  <si>
    <t>WATER LOSS % - 2021</t>
  </si>
  <si>
    <t>OUTSTANDING BALANCE - 2023 PROPERTY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</si>
</sst>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sz val="12"/>
      <color rgb="FFFFFFFF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9"/>
      <color rgb="FFFFFFFF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8064A2"/>
        <bgColor rgb="FF000000"/>
      </patternFill>
    </fill>
    <fill>
      <patternFill patternType="solid">
        <fgColor rgb="FFF79646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2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horizontal="center"/>
    </xf>
    <xf numFmtId="42" fontId="5" fillId="0" borderId="3" xfId="0" applyNumberFormat="1" applyFont="1" applyBorder="1" applyAlignment="1">
      <alignment horizontal="center"/>
    </xf>
    <xf numFmtId="42" fontId="4" fillId="0" borderId="0" xfId="0" applyNumberFormat="1" applyFont="1"/>
    <xf numFmtId="10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Alignment="1">
      <alignment horizontal="center"/>
    </xf>
    <xf numFmtId="42" fontId="4" fillId="0" borderId="1" xfId="0" applyNumberFormat="1" applyFont="1" applyBorder="1"/>
    <xf numFmtId="10" fontId="4" fillId="0" borderId="1" xfId="0" applyNumberFormat="1" applyFont="1" applyBorder="1" applyAlignment="1">
      <alignment horizontal="center"/>
    </xf>
    <xf numFmtId="0" fontId="5" fillId="0" borderId="0" xfId="0" applyFont="1"/>
    <xf numFmtId="42" fontId="4" fillId="0" borderId="2" xfId="0" applyNumberFormat="1" applyFont="1" applyBorder="1"/>
    <xf numFmtId="42" fontId="5" fillId="0" borderId="2" xfId="0" applyNumberFormat="1" applyFont="1" applyBorder="1"/>
    <xf numFmtId="164" fontId="4" fillId="0" borderId="0" xfId="0" applyNumberFormat="1" applyFont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/>
    <xf numFmtId="15" fontId="5" fillId="0" borderId="0" xfId="0" quotePrefix="1" applyNumberFormat="1" applyFont="1"/>
    <xf numFmtId="41" fontId="4" fillId="0" borderId="3" xfId="0" applyNumberFormat="1" applyFont="1" applyBorder="1"/>
    <xf numFmtId="164" fontId="4" fillId="0" borderId="10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5" fontId="5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2" fontId="4" fillId="0" borderId="0" xfId="0" applyNumberFormat="1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72F57-A03C-4DC0-BD5A-9B239B366A09}">
  <dimension ref="A1:Y65"/>
  <sheetViews>
    <sheetView tabSelected="1" topLeftCell="A28" workbookViewId="0">
      <selection activeCell="K59" sqref="K59"/>
    </sheetView>
  </sheetViews>
  <sheetFormatPr defaultRowHeight="12.5" x14ac:dyDescent="0.25"/>
  <cols>
    <col min="1" max="1" width="1.7265625" customWidth="1"/>
    <col min="2" max="2" width="5" customWidth="1"/>
    <col min="6" max="6" width="16" bestFit="1" customWidth="1"/>
    <col min="8" max="8" width="11.26953125" customWidth="1"/>
    <col min="9" max="9" width="1.26953125" customWidth="1"/>
    <col min="10" max="10" width="11.26953125" customWidth="1"/>
    <col min="11" max="12" width="11.7265625" customWidth="1"/>
    <col min="13" max="13" width="2.81640625" customWidth="1"/>
    <col min="14" max="14" width="3.26953125" customWidth="1"/>
    <col min="20" max="20" width="12" customWidth="1"/>
    <col min="21" max="21" width="1.54296875" customWidth="1"/>
    <col min="22" max="23" width="12" customWidth="1"/>
    <col min="24" max="24" width="11.7265625" customWidth="1"/>
    <col min="25" max="25" width="2.54296875" customWidth="1"/>
  </cols>
  <sheetData>
    <row r="1" spans="1:25" ht="15.5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18"/>
    </row>
    <row r="2" spans="1:25" ht="15.5" x14ac:dyDescent="0.3">
      <c r="A2" s="33" t="s">
        <v>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19"/>
    </row>
    <row r="3" spans="1:25" ht="15.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19"/>
    </row>
    <row r="4" spans="1:25" ht="13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19"/>
    </row>
    <row r="5" spans="1:25" ht="13" x14ac:dyDescent="0.3">
      <c r="A5" s="2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9"/>
    </row>
    <row r="6" spans="1:25" ht="20" x14ac:dyDescent="0.4">
      <c r="A6" s="20"/>
      <c r="B6" s="38" t="s">
        <v>0</v>
      </c>
      <c r="C6" s="38"/>
      <c r="D6" s="38"/>
      <c r="E6" s="38"/>
      <c r="F6" s="38"/>
      <c r="G6" s="3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9"/>
    </row>
    <row r="7" spans="1:25" ht="20" x14ac:dyDescent="0.4">
      <c r="A7" s="20"/>
      <c r="B7" s="21">
        <v>11</v>
      </c>
      <c r="C7" s="22" t="s">
        <v>1</v>
      </c>
      <c r="D7" s="22"/>
      <c r="E7" s="2"/>
      <c r="F7" s="23" t="s">
        <v>67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9"/>
    </row>
    <row r="8" spans="1:25" ht="13" x14ac:dyDescent="0.3">
      <c r="A8" s="20"/>
      <c r="B8" s="3"/>
      <c r="C8" s="14"/>
      <c r="D8" s="14"/>
      <c r="E8" s="24"/>
      <c r="F8" s="1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9"/>
    </row>
    <row r="9" spans="1:25" ht="22.5" x14ac:dyDescent="0.45">
      <c r="A9" s="20"/>
      <c r="B9" s="35" t="s">
        <v>33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2"/>
      <c r="N9" s="35" t="s">
        <v>34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19"/>
    </row>
    <row r="10" spans="1:25" ht="13" x14ac:dyDescent="0.3">
      <c r="A10" s="20"/>
      <c r="B10" s="2"/>
      <c r="C10" s="2"/>
      <c r="D10" s="2"/>
      <c r="E10" s="2"/>
      <c r="F10" s="2"/>
      <c r="G10" s="2"/>
      <c r="H10" s="3" t="s">
        <v>5</v>
      </c>
      <c r="I10" s="2"/>
      <c r="J10" s="4" t="s">
        <v>31</v>
      </c>
      <c r="K10" s="3" t="s">
        <v>5</v>
      </c>
      <c r="L10" s="3" t="s">
        <v>45</v>
      </c>
      <c r="M10" s="2"/>
      <c r="N10" s="2"/>
      <c r="O10" s="2"/>
      <c r="P10" s="2"/>
      <c r="Q10" s="2"/>
      <c r="R10" s="2"/>
      <c r="S10" s="2"/>
      <c r="T10" s="3" t="s">
        <v>5</v>
      </c>
      <c r="U10" s="2"/>
      <c r="V10" s="4" t="s">
        <v>31</v>
      </c>
      <c r="W10" s="3" t="s">
        <v>5</v>
      </c>
      <c r="X10" s="3" t="s">
        <v>45</v>
      </c>
      <c r="Y10" s="19"/>
    </row>
    <row r="11" spans="1:25" ht="13.5" x14ac:dyDescent="0.35">
      <c r="A11" s="20"/>
      <c r="B11" s="5" t="s">
        <v>2</v>
      </c>
      <c r="C11" s="2"/>
      <c r="D11" s="2"/>
      <c r="E11" s="2"/>
      <c r="F11" s="2"/>
      <c r="G11" s="2"/>
      <c r="H11" s="6" t="s">
        <v>65</v>
      </c>
      <c r="I11" s="2"/>
      <c r="J11" s="7" t="s">
        <v>4</v>
      </c>
      <c r="K11" s="6" t="s">
        <v>32</v>
      </c>
      <c r="L11" s="6" t="s">
        <v>10</v>
      </c>
      <c r="M11" s="2"/>
      <c r="N11" s="5" t="s">
        <v>2</v>
      </c>
      <c r="O11" s="2"/>
      <c r="P11" s="2"/>
      <c r="Q11" s="2"/>
      <c r="R11" s="2"/>
      <c r="S11" s="2"/>
      <c r="T11" s="6" t="s">
        <v>65</v>
      </c>
      <c r="U11" s="2"/>
      <c r="V11" s="7" t="s">
        <v>4</v>
      </c>
      <c r="W11" s="6" t="s">
        <v>32</v>
      </c>
      <c r="X11" s="6" t="s">
        <v>10</v>
      </c>
      <c r="Y11" s="19"/>
    </row>
    <row r="12" spans="1:25" ht="13" x14ac:dyDescent="0.3">
      <c r="A12" s="20"/>
      <c r="B12" s="2"/>
      <c r="C12" s="2" t="s">
        <v>3</v>
      </c>
      <c r="D12" s="2"/>
      <c r="E12" s="2"/>
      <c r="F12" s="2"/>
      <c r="G12" s="2"/>
      <c r="H12" s="8">
        <v>1544687.68</v>
      </c>
      <c r="I12" s="2"/>
      <c r="J12" s="8">
        <v>1710761</v>
      </c>
      <c r="K12" s="8">
        <v>1730870.84</v>
      </c>
      <c r="L12" s="9">
        <f t="shared" ref="L12:L18" si="0">K12/J12</f>
        <v>1.0117549090726292</v>
      </c>
      <c r="M12" s="2"/>
      <c r="N12" s="2"/>
      <c r="O12" s="2" t="s">
        <v>36</v>
      </c>
      <c r="P12" s="2"/>
      <c r="Q12" s="2"/>
      <c r="R12" s="2"/>
      <c r="S12" s="2"/>
      <c r="T12" s="8">
        <v>476205.58</v>
      </c>
      <c r="U12" s="2"/>
      <c r="V12" s="8">
        <v>468677</v>
      </c>
      <c r="W12" s="8">
        <v>400439.8</v>
      </c>
      <c r="X12" s="9">
        <f>W12/V12</f>
        <v>0.85440463261478583</v>
      </c>
      <c r="Y12" s="19"/>
    </row>
    <row r="13" spans="1:25" ht="13" x14ac:dyDescent="0.3">
      <c r="A13" s="20"/>
      <c r="B13" s="2"/>
      <c r="C13" s="2" t="s">
        <v>9</v>
      </c>
      <c r="D13" s="2"/>
      <c r="E13" s="2"/>
      <c r="F13" s="2"/>
      <c r="G13" s="2"/>
      <c r="H13" s="10">
        <v>131250.32999999999</v>
      </c>
      <c r="I13" s="2"/>
      <c r="J13" s="10">
        <v>110737</v>
      </c>
      <c r="K13" s="10">
        <v>105988.22</v>
      </c>
      <c r="L13" s="9">
        <f t="shared" si="0"/>
        <v>0.95711659156379536</v>
      </c>
      <c r="M13" s="2"/>
      <c r="N13" s="2"/>
      <c r="O13" s="2" t="s">
        <v>37</v>
      </c>
      <c r="P13" s="2"/>
      <c r="Q13" s="2"/>
      <c r="R13" s="2"/>
      <c r="S13" s="2"/>
      <c r="T13" s="10">
        <v>771612.87</v>
      </c>
      <c r="U13" s="2"/>
      <c r="V13" s="10">
        <v>715777</v>
      </c>
      <c r="W13" s="10">
        <v>698974.96</v>
      </c>
      <c r="X13" s="9">
        <f>W13/V13</f>
        <v>0.97652615269839627</v>
      </c>
      <c r="Y13" s="19"/>
    </row>
    <row r="14" spans="1:25" ht="13" x14ac:dyDescent="0.3">
      <c r="A14" s="20"/>
      <c r="B14" s="2"/>
      <c r="C14" s="2" t="s">
        <v>7</v>
      </c>
      <c r="D14" s="2"/>
      <c r="E14" s="2"/>
      <c r="F14" s="2"/>
      <c r="G14" s="2"/>
      <c r="H14" s="10">
        <v>259422.53</v>
      </c>
      <c r="I14" s="2"/>
      <c r="J14" s="10">
        <v>265000</v>
      </c>
      <c r="K14" s="10">
        <v>142715.38</v>
      </c>
      <c r="L14" s="9">
        <f t="shared" si="0"/>
        <v>0.53854860377358493</v>
      </c>
      <c r="M14" s="2"/>
      <c r="N14" s="2"/>
      <c r="O14" s="2" t="s">
        <v>38</v>
      </c>
      <c r="P14" s="2"/>
      <c r="Q14" s="2"/>
      <c r="R14" s="2"/>
      <c r="S14" s="2"/>
      <c r="T14" s="10">
        <v>44694</v>
      </c>
      <c r="U14" s="2"/>
      <c r="V14" s="10">
        <v>280830</v>
      </c>
      <c r="W14" s="10">
        <v>280830</v>
      </c>
      <c r="X14" s="9">
        <f>W14/V14</f>
        <v>1</v>
      </c>
      <c r="Y14" s="19"/>
    </row>
    <row r="15" spans="1:25" ht="13" x14ac:dyDescent="0.3">
      <c r="A15" s="20"/>
      <c r="B15" s="2"/>
      <c r="C15" s="2" t="s">
        <v>6</v>
      </c>
      <c r="D15" s="3"/>
      <c r="E15" s="3"/>
      <c r="F15" s="3"/>
      <c r="G15" s="3"/>
      <c r="H15" s="11">
        <v>1036126.74</v>
      </c>
      <c r="I15" s="3"/>
      <c r="J15" s="10">
        <v>940640</v>
      </c>
      <c r="K15" s="10">
        <v>708060.64</v>
      </c>
      <c r="L15" s="9">
        <f t="shared" si="0"/>
        <v>0.7527434937914611</v>
      </c>
      <c r="M15" s="2"/>
      <c r="N15" s="2"/>
      <c r="O15" s="2" t="s">
        <v>8</v>
      </c>
      <c r="P15" s="2"/>
      <c r="Q15" s="2"/>
      <c r="R15" s="2"/>
      <c r="S15" s="2"/>
      <c r="T15" s="10">
        <f>T16-T12-T13-T14</f>
        <v>79288.54999999993</v>
      </c>
      <c r="U15" s="2"/>
      <c r="V15" s="10">
        <f>V16-V12-V13-V14</f>
        <v>76903</v>
      </c>
      <c r="W15" s="10">
        <f>W16-W12-W13-W14</f>
        <v>60138.489999999991</v>
      </c>
      <c r="X15" s="9">
        <f>W15/V15</f>
        <v>0.78200447316749655</v>
      </c>
      <c r="Y15" s="19"/>
    </row>
    <row r="16" spans="1:25" ht="13" x14ac:dyDescent="0.3">
      <c r="A16" s="20"/>
      <c r="B16" s="2"/>
      <c r="C16" s="2" t="s">
        <v>48</v>
      </c>
      <c r="D16" s="2"/>
      <c r="E16" s="2"/>
      <c r="F16" s="2"/>
      <c r="G16" s="2"/>
      <c r="H16" s="10"/>
      <c r="I16" s="2"/>
      <c r="J16" s="10">
        <v>600031</v>
      </c>
      <c r="K16" s="10">
        <v>0</v>
      </c>
      <c r="L16" s="9">
        <f t="shared" si="0"/>
        <v>0</v>
      </c>
      <c r="M16" s="2"/>
      <c r="N16" s="2"/>
      <c r="O16" s="2"/>
      <c r="P16" s="2"/>
      <c r="Q16" s="2"/>
      <c r="R16" s="2"/>
      <c r="S16" s="2"/>
      <c r="T16" s="12">
        <v>1371801</v>
      </c>
      <c r="U16" s="2"/>
      <c r="V16" s="12">
        <v>1542187</v>
      </c>
      <c r="W16" s="12">
        <v>1440383.25</v>
      </c>
      <c r="X16" s="13">
        <f>W16/V16</f>
        <v>0.93398741527454199</v>
      </c>
      <c r="Y16" s="19"/>
    </row>
    <row r="17" spans="1:25" ht="13" x14ac:dyDescent="0.3">
      <c r="A17" s="20"/>
      <c r="B17" s="2"/>
      <c r="C17" s="2" t="s">
        <v>8</v>
      </c>
      <c r="D17" s="2"/>
      <c r="E17" s="2"/>
      <c r="F17" s="2"/>
      <c r="G17" s="2"/>
      <c r="H17" s="10">
        <f>H18-SUM(H12:H16)</f>
        <v>1075957.7799999998</v>
      </c>
      <c r="I17" s="2"/>
      <c r="J17" s="10">
        <f>J18-SUM(J12:J16)</f>
        <v>1040021</v>
      </c>
      <c r="K17" s="10">
        <f>K18-SUM(K12:K16)</f>
        <v>880892.64000000013</v>
      </c>
      <c r="L17" s="9">
        <f t="shared" si="0"/>
        <v>0.84699505106146911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9"/>
    </row>
    <row r="18" spans="1:25" ht="13" x14ac:dyDescent="0.3">
      <c r="A18" s="20"/>
      <c r="B18" s="2"/>
      <c r="C18" s="2"/>
      <c r="D18" s="2"/>
      <c r="E18" s="2"/>
      <c r="F18" s="2"/>
      <c r="G18" s="2"/>
      <c r="H18" s="12">
        <v>4047445.06</v>
      </c>
      <c r="I18" s="2"/>
      <c r="J18" s="12">
        <v>4667190</v>
      </c>
      <c r="K18" s="12">
        <v>3568527.72</v>
      </c>
      <c r="L18" s="13">
        <f t="shared" si="0"/>
        <v>0.7645987671382567</v>
      </c>
      <c r="M18" s="2"/>
      <c r="N18" s="2"/>
      <c r="O18" s="2"/>
      <c r="P18" s="2"/>
      <c r="Q18" s="2"/>
      <c r="R18" s="2"/>
      <c r="S18" s="2"/>
      <c r="T18" s="3" t="s">
        <v>5</v>
      </c>
      <c r="U18" s="2"/>
      <c r="V18" s="4" t="s">
        <v>31</v>
      </c>
      <c r="W18" s="3" t="s">
        <v>5</v>
      </c>
      <c r="X18" s="3" t="s">
        <v>45</v>
      </c>
      <c r="Y18" s="19"/>
    </row>
    <row r="19" spans="1:25" ht="13.5" x14ac:dyDescent="0.35">
      <c r="A19" s="2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 t="s">
        <v>11</v>
      </c>
      <c r="O19" s="2"/>
      <c r="P19" s="2"/>
      <c r="Q19" s="2"/>
      <c r="R19" s="2"/>
      <c r="S19" s="2"/>
      <c r="T19" s="6" t="s">
        <v>65</v>
      </c>
      <c r="U19" s="2"/>
      <c r="V19" s="7" t="s">
        <v>4</v>
      </c>
      <c r="W19" s="6" t="s">
        <v>32</v>
      </c>
      <c r="X19" s="6" t="s">
        <v>30</v>
      </c>
      <c r="Y19" s="19"/>
    </row>
    <row r="20" spans="1:25" ht="13" x14ac:dyDescent="0.3">
      <c r="A20" s="20"/>
      <c r="B20" s="2"/>
      <c r="C20" s="2"/>
      <c r="D20" s="2"/>
      <c r="E20" s="2"/>
      <c r="F20" s="2"/>
      <c r="G20" s="2"/>
      <c r="H20" s="3" t="s">
        <v>5</v>
      </c>
      <c r="I20" s="2"/>
      <c r="J20" s="4" t="s">
        <v>31</v>
      </c>
      <c r="K20" s="3" t="s">
        <v>5</v>
      </c>
      <c r="L20" s="3" t="s">
        <v>45</v>
      </c>
      <c r="M20" s="2"/>
      <c r="N20" s="2"/>
      <c r="O20" s="2" t="s">
        <v>28</v>
      </c>
      <c r="P20" s="14"/>
      <c r="Q20" s="14"/>
      <c r="R20" s="14"/>
      <c r="S20" s="14"/>
      <c r="T20" s="8">
        <v>531552.44999999995</v>
      </c>
      <c r="U20" s="14"/>
      <c r="V20" s="8">
        <v>551831</v>
      </c>
      <c r="W20" s="8">
        <v>493838.9</v>
      </c>
      <c r="X20" s="9">
        <f t="shared" ref="X20:X25" si="1">W20/V20</f>
        <v>0.89490967343262706</v>
      </c>
      <c r="Y20" s="19"/>
    </row>
    <row r="21" spans="1:25" ht="13.5" x14ac:dyDescent="0.35">
      <c r="A21" s="20"/>
      <c r="B21" s="5" t="s">
        <v>11</v>
      </c>
      <c r="C21" s="2"/>
      <c r="D21" s="2"/>
      <c r="E21" s="2"/>
      <c r="F21" s="2"/>
      <c r="G21" s="2"/>
      <c r="H21" s="6" t="s">
        <v>65</v>
      </c>
      <c r="I21" s="2"/>
      <c r="J21" s="7" t="s">
        <v>4</v>
      </c>
      <c r="K21" s="6" t="s">
        <v>32</v>
      </c>
      <c r="L21" s="6" t="s">
        <v>30</v>
      </c>
      <c r="M21" s="2"/>
      <c r="N21" s="2"/>
      <c r="O21" s="2" t="s">
        <v>29</v>
      </c>
      <c r="P21" s="2"/>
      <c r="Q21" s="2"/>
      <c r="R21" s="2"/>
      <c r="S21" s="2"/>
      <c r="T21" s="10">
        <v>0</v>
      </c>
      <c r="U21" s="2"/>
      <c r="V21" s="10">
        <v>13500</v>
      </c>
      <c r="W21" s="10">
        <v>7274.49</v>
      </c>
      <c r="X21" s="9">
        <f t="shared" si="1"/>
        <v>0.53885111111111106</v>
      </c>
      <c r="Y21" s="19"/>
    </row>
    <row r="22" spans="1:25" ht="13" x14ac:dyDescent="0.3">
      <c r="A22" s="20"/>
      <c r="B22" s="2"/>
      <c r="C22" s="2" t="s">
        <v>12</v>
      </c>
      <c r="D22" s="14"/>
      <c r="E22" s="14"/>
      <c r="F22" s="14"/>
      <c r="G22" s="14"/>
      <c r="H22" s="8">
        <v>44027.92</v>
      </c>
      <c r="I22" s="14"/>
      <c r="J22" s="8">
        <v>56500</v>
      </c>
      <c r="K22" s="8">
        <v>49322.18</v>
      </c>
      <c r="L22" s="9">
        <f t="shared" ref="L22:L41" si="2">K22/J22</f>
        <v>0.87295893805309732</v>
      </c>
      <c r="M22" s="2"/>
      <c r="N22" s="2"/>
      <c r="O22" s="2" t="s">
        <v>39</v>
      </c>
      <c r="P22" s="2"/>
      <c r="Q22" s="2"/>
      <c r="R22" s="2"/>
      <c r="S22" s="2"/>
      <c r="T22" s="10">
        <v>53788.36</v>
      </c>
      <c r="U22" s="2"/>
      <c r="V22" s="10">
        <v>51164</v>
      </c>
      <c r="W22" s="10">
        <v>45017.72</v>
      </c>
      <c r="X22" s="9">
        <f t="shared" si="1"/>
        <v>0.87987100304901888</v>
      </c>
      <c r="Y22" s="19"/>
    </row>
    <row r="23" spans="1:25" ht="13" x14ac:dyDescent="0.3">
      <c r="A23" s="20"/>
      <c r="B23" s="2"/>
      <c r="C23" s="2" t="s">
        <v>13</v>
      </c>
      <c r="D23" s="2"/>
      <c r="E23" s="2"/>
      <c r="F23" s="2"/>
      <c r="G23" s="2"/>
      <c r="H23" s="10">
        <v>98576.47</v>
      </c>
      <c r="I23" s="2"/>
      <c r="J23" s="10">
        <v>112121</v>
      </c>
      <c r="K23" s="10">
        <v>91536.62</v>
      </c>
      <c r="L23" s="9">
        <f t="shared" si="2"/>
        <v>0.81640923644990671</v>
      </c>
      <c r="M23" s="2"/>
      <c r="N23" s="2"/>
      <c r="O23" s="2" t="s">
        <v>40</v>
      </c>
      <c r="P23" s="2"/>
      <c r="Q23" s="2"/>
      <c r="R23" s="2"/>
      <c r="S23" s="2"/>
      <c r="T23" s="10">
        <v>503624.49</v>
      </c>
      <c r="U23" s="2"/>
      <c r="V23" s="10">
        <v>519188</v>
      </c>
      <c r="W23" s="10">
        <v>614011.86</v>
      </c>
      <c r="X23" s="9">
        <f t="shared" si="1"/>
        <v>1.1826387743938611</v>
      </c>
      <c r="Y23" s="19"/>
    </row>
    <row r="24" spans="1:25" ht="13" x14ac:dyDescent="0.3">
      <c r="A24" s="20"/>
      <c r="B24" s="2"/>
      <c r="C24" s="2" t="s">
        <v>14</v>
      </c>
      <c r="D24" s="2"/>
      <c r="E24" s="2"/>
      <c r="F24" s="2"/>
      <c r="G24" s="2"/>
      <c r="H24" s="10">
        <v>236862.16</v>
      </c>
      <c r="I24" s="2"/>
      <c r="J24" s="10">
        <v>241753</v>
      </c>
      <c r="K24" s="10">
        <v>215164.5</v>
      </c>
      <c r="L24" s="9">
        <f t="shared" si="2"/>
        <v>0.89001791084288506</v>
      </c>
      <c r="M24" s="2"/>
      <c r="N24" s="2"/>
      <c r="O24" s="2" t="s">
        <v>41</v>
      </c>
      <c r="P24" s="2"/>
      <c r="Q24" s="2"/>
      <c r="R24" s="2"/>
      <c r="S24" s="2"/>
      <c r="T24" s="10">
        <v>392638.95</v>
      </c>
      <c r="U24" s="2"/>
      <c r="V24" s="10">
        <v>406504</v>
      </c>
      <c r="W24" s="10">
        <v>412415.46</v>
      </c>
      <c r="X24" s="9">
        <f t="shared" si="1"/>
        <v>1.0145421939267512</v>
      </c>
      <c r="Y24" s="19"/>
    </row>
    <row r="25" spans="1:25" ht="13" x14ac:dyDescent="0.3">
      <c r="A25" s="20"/>
      <c r="B25" s="2"/>
      <c r="C25" s="2" t="s">
        <v>15</v>
      </c>
      <c r="D25" s="2"/>
      <c r="E25" s="2"/>
      <c r="F25" s="2"/>
      <c r="G25" s="2"/>
      <c r="H25" s="10">
        <v>16919.63</v>
      </c>
      <c r="I25" s="2"/>
      <c r="J25" s="10">
        <v>17596</v>
      </c>
      <c r="K25" s="10">
        <v>18788.240000000002</v>
      </c>
      <c r="L25" s="9">
        <f t="shared" si="2"/>
        <v>1.0677563082518755</v>
      </c>
      <c r="M25" s="2"/>
      <c r="N25" s="2"/>
      <c r="O25" s="2"/>
      <c r="P25" s="2"/>
      <c r="Q25" s="2"/>
      <c r="R25" s="2"/>
      <c r="S25" s="2"/>
      <c r="T25" s="12">
        <f>SUM(T20:T24)</f>
        <v>1481604.2499999998</v>
      </c>
      <c r="U25" s="2"/>
      <c r="V25" s="12">
        <f>SUM(V20:V24)</f>
        <v>1542187</v>
      </c>
      <c r="W25" s="12">
        <f>SUM(W20:W24)</f>
        <v>1572558.43</v>
      </c>
      <c r="X25" s="13">
        <f t="shared" si="1"/>
        <v>1.0196937401236037</v>
      </c>
      <c r="Y25" s="19"/>
    </row>
    <row r="26" spans="1:25" ht="13" x14ac:dyDescent="0.3">
      <c r="A26" s="20"/>
      <c r="B26" s="2"/>
      <c r="C26" s="2" t="s">
        <v>16</v>
      </c>
      <c r="D26" s="2"/>
      <c r="E26" s="2"/>
      <c r="F26" s="2"/>
      <c r="G26" s="2"/>
      <c r="H26" s="10">
        <v>100354.95</v>
      </c>
      <c r="I26" s="2"/>
      <c r="J26" s="10">
        <v>108548</v>
      </c>
      <c r="K26" s="10">
        <v>93867.48</v>
      </c>
      <c r="L26" s="9">
        <f t="shared" si="2"/>
        <v>0.86475549987102474</v>
      </c>
      <c r="M26" s="2"/>
      <c r="N26" s="2"/>
      <c r="O26" s="2"/>
      <c r="P26" s="2"/>
      <c r="Q26" s="2"/>
      <c r="R26" s="2"/>
      <c r="S26" s="2"/>
      <c r="T26" s="2"/>
      <c r="U26" s="2"/>
      <c r="V26" s="10"/>
      <c r="W26" s="10"/>
      <c r="X26" s="9"/>
      <c r="Y26" s="19"/>
    </row>
    <row r="27" spans="1:25" ht="14" thickBot="1" x14ac:dyDescent="0.4">
      <c r="A27" s="20"/>
      <c r="B27" s="2"/>
      <c r="C27" s="2" t="s">
        <v>17</v>
      </c>
      <c r="D27" s="2"/>
      <c r="E27" s="2"/>
      <c r="F27" s="2"/>
      <c r="G27" s="2"/>
      <c r="H27" s="10">
        <v>24466.400000000001</v>
      </c>
      <c r="I27" s="2"/>
      <c r="J27" s="10">
        <v>23050</v>
      </c>
      <c r="K27" s="10">
        <v>20868.12</v>
      </c>
      <c r="L27" s="9">
        <f t="shared" si="2"/>
        <v>0.90534143167028192</v>
      </c>
      <c r="M27" s="2"/>
      <c r="N27" s="2"/>
      <c r="O27" s="5" t="s">
        <v>46</v>
      </c>
      <c r="P27" s="2"/>
      <c r="Q27" s="2"/>
      <c r="R27" s="2"/>
      <c r="S27" s="2"/>
      <c r="T27" s="16">
        <f>T16-T25</f>
        <v>-109803.24999999977</v>
      </c>
      <c r="U27" s="2"/>
      <c r="V27" s="16">
        <f>V16-V25</f>
        <v>0</v>
      </c>
      <c r="W27" s="16">
        <f>W16-W25</f>
        <v>-132175.17999999993</v>
      </c>
      <c r="X27" s="2"/>
      <c r="Y27" s="19"/>
    </row>
    <row r="28" spans="1:25" ht="13.5" thickTop="1" x14ac:dyDescent="0.3">
      <c r="A28" s="20"/>
      <c r="B28" s="2"/>
      <c r="C28" s="2" t="s">
        <v>18</v>
      </c>
      <c r="D28" s="2"/>
      <c r="E28" s="2"/>
      <c r="F28" s="2"/>
      <c r="G28" s="2"/>
      <c r="H28" s="10">
        <v>1050856.25</v>
      </c>
      <c r="I28" s="2"/>
      <c r="J28" s="10">
        <v>960997</v>
      </c>
      <c r="K28" s="10">
        <v>845151.13</v>
      </c>
      <c r="L28" s="9">
        <f t="shared" si="2"/>
        <v>0.87945241244249461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9"/>
    </row>
    <row r="29" spans="1:25" ht="13" x14ac:dyDescent="0.3">
      <c r="A29" s="20"/>
      <c r="B29" s="2"/>
      <c r="C29" s="2" t="s">
        <v>19</v>
      </c>
      <c r="D29" s="2"/>
      <c r="E29" s="2"/>
      <c r="F29" s="2"/>
      <c r="G29" s="2"/>
      <c r="H29" s="10">
        <v>209376.04</v>
      </c>
      <c r="I29" s="2"/>
      <c r="J29" s="10">
        <v>281284</v>
      </c>
      <c r="K29" s="10">
        <v>238826.47</v>
      </c>
      <c r="L29" s="9">
        <f t="shared" si="2"/>
        <v>0.8490581405270119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10"/>
      <c r="X29" s="9"/>
      <c r="Y29" s="19"/>
    </row>
    <row r="30" spans="1:25" ht="13" x14ac:dyDescent="0.3">
      <c r="A30" s="20"/>
      <c r="B30" s="2"/>
      <c r="C30" s="2" t="s">
        <v>20</v>
      </c>
      <c r="D30" s="2"/>
      <c r="E30" s="2"/>
      <c r="F30" s="2"/>
      <c r="G30" s="2"/>
      <c r="H30" s="10">
        <v>78414.42</v>
      </c>
      <c r="I30" s="2"/>
      <c r="J30" s="10">
        <v>46917</v>
      </c>
      <c r="K30" s="10">
        <v>26605.11</v>
      </c>
      <c r="L30" s="9">
        <f t="shared" si="2"/>
        <v>0.56706758744165231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10"/>
      <c r="X30" s="9"/>
      <c r="Y30" s="19"/>
    </row>
    <row r="31" spans="1:25" ht="13" x14ac:dyDescent="0.3">
      <c r="A31" s="20"/>
      <c r="B31" s="2"/>
      <c r="C31" s="2" t="s">
        <v>21</v>
      </c>
      <c r="D31" s="2"/>
      <c r="E31" s="2"/>
      <c r="F31" s="2"/>
      <c r="G31" s="2"/>
      <c r="H31" s="10">
        <v>459030.46</v>
      </c>
      <c r="I31" s="2"/>
      <c r="J31" s="10">
        <v>451607</v>
      </c>
      <c r="K31" s="10">
        <v>406797.48</v>
      </c>
      <c r="L31" s="9">
        <f t="shared" si="2"/>
        <v>0.90077762302178666</v>
      </c>
      <c r="M31" s="2"/>
      <c r="N31" s="2"/>
      <c r="O31" s="14" t="s">
        <v>64</v>
      </c>
      <c r="P31" s="2"/>
      <c r="Q31" s="2"/>
      <c r="R31" s="2"/>
      <c r="S31" s="2"/>
      <c r="T31" s="2"/>
      <c r="U31" s="2"/>
      <c r="V31" s="10"/>
      <c r="W31" s="10"/>
      <c r="X31" s="9"/>
      <c r="Y31" s="19"/>
    </row>
    <row r="32" spans="1:25" ht="13" x14ac:dyDescent="0.3">
      <c r="A32" s="20"/>
      <c r="B32" s="2"/>
      <c r="C32" s="2" t="s">
        <v>22</v>
      </c>
      <c r="D32" s="2"/>
      <c r="E32" s="2"/>
      <c r="F32" s="2"/>
      <c r="G32" s="2"/>
      <c r="H32" s="10">
        <v>213303.19</v>
      </c>
      <c r="I32" s="2"/>
      <c r="J32" s="10">
        <v>147980</v>
      </c>
      <c r="K32" s="10">
        <v>112130.29</v>
      </c>
      <c r="L32" s="9">
        <f t="shared" si="2"/>
        <v>0.75773949182321931</v>
      </c>
      <c r="M32" s="2"/>
      <c r="N32" s="2"/>
      <c r="O32" s="2"/>
      <c r="P32" s="2" t="s">
        <v>44</v>
      </c>
      <c r="Q32" s="2"/>
      <c r="R32" s="2"/>
      <c r="S32" s="2"/>
      <c r="T32" s="2"/>
      <c r="U32" s="2"/>
      <c r="V32" s="10"/>
      <c r="W32" s="10">
        <v>170291550</v>
      </c>
      <c r="X32" s="9"/>
      <c r="Y32" s="19"/>
    </row>
    <row r="33" spans="1:25" ht="13" x14ac:dyDescent="0.3">
      <c r="A33" s="20"/>
      <c r="B33" s="2"/>
      <c r="C33" s="2" t="s">
        <v>23</v>
      </c>
      <c r="D33" s="2"/>
      <c r="E33" s="2"/>
      <c r="F33" s="2"/>
      <c r="G33" s="2"/>
      <c r="H33" s="10">
        <v>154992.69</v>
      </c>
      <c r="I33" s="2"/>
      <c r="J33" s="10">
        <v>152969</v>
      </c>
      <c r="K33" s="10">
        <v>128244.14</v>
      </c>
      <c r="L33" s="9">
        <f t="shared" si="2"/>
        <v>0.83836685864456195</v>
      </c>
      <c r="M33" s="2"/>
      <c r="N33" s="2"/>
      <c r="O33" s="2"/>
      <c r="P33" s="2" t="s">
        <v>42</v>
      </c>
      <c r="Q33" s="2"/>
      <c r="R33" s="2"/>
      <c r="S33" s="2"/>
      <c r="T33" s="2"/>
      <c r="U33" s="2"/>
      <c r="V33" s="10"/>
      <c r="W33" s="25">
        <v>167698050</v>
      </c>
      <c r="X33" s="9"/>
      <c r="Y33" s="19"/>
    </row>
    <row r="34" spans="1:25" ht="13" x14ac:dyDescent="0.3">
      <c r="A34" s="20"/>
      <c r="B34" s="2"/>
      <c r="C34" s="2" t="s">
        <v>24</v>
      </c>
      <c r="D34" s="2"/>
      <c r="E34" s="2"/>
      <c r="F34" s="2"/>
      <c r="G34" s="2"/>
      <c r="H34" s="10">
        <v>588963.12</v>
      </c>
      <c r="I34" s="2"/>
      <c r="J34" s="10">
        <v>732213</v>
      </c>
      <c r="K34" s="10">
        <v>574675.97</v>
      </c>
      <c r="L34" s="9">
        <f t="shared" si="2"/>
        <v>0.78484808382260352</v>
      </c>
      <c r="M34" s="2"/>
      <c r="N34" s="2"/>
      <c r="O34" s="2"/>
      <c r="P34" s="2" t="s">
        <v>43</v>
      </c>
      <c r="Q34" s="2"/>
      <c r="R34" s="2"/>
      <c r="S34" s="2"/>
      <c r="T34" s="2"/>
      <c r="U34" s="2"/>
      <c r="V34" s="10"/>
      <c r="W34" s="10">
        <f>W32-W33</f>
        <v>2593500</v>
      </c>
      <c r="X34" s="9"/>
      <c r="Y34" s="19"/>
    </row>
    <row r="35" spans="1:25" ht="13.5" thickBot="1" x14ac:dyDescent="0.35">
      <c r="A35" s="20"/>
      <c r="B35" s="2"/>
      <c r="C35" s="2" t="s">
        <v>25</v>
      </c>
      <c r="D35" s="2"/>
      <c r="E35" s="2"/>
      <c r="F35" s="2"/>
      <c r="G35" s="2"/>
      <c r="H35" s="10">
        <v>90141</v>
      </c>
      <c r="I35" s="2"/>
      <c r="J35" s="10">
        <v>114333</v>
      </c>
      <c r="K35" s="10">
        <v>94596.27</v>
      </c>
      <c r="L35" s="9">
        <f t="shared" si="2"/>
        <v>0.82737503607882246</v>
      </c>
      <c r="M35" s="2"/>
      <c r="N35" s="2"/>
      <c r="O35" s="2"/>
      <c r="P35" s="2" t="s">
        <v>49</v>
      </c>
      <c r="Q35" s="2"/>
      <c r="R35" s="2"/>
      <c r="S35" s="2"/>
      <c r="T35" s="2"/>
      <c r="U35" s="2"/>
      <c r="V35" s="10"/>
      <c r="W35" s="26">
        <f>W34/W33</f>
        <v>1.546529610809428E-2</v>
      </c>
      <c r="X35" s="9"/>
      <c r="Y35" s="19"/>
    </row>
    <row r="36" spans="1:25" ht="13.5" thickTop="1" x14ac:dyDescent="0.3">
      <c r="A36" s="20"/>
      <c r="B36" s="2"/>
      <c r="C36" s="2" t="s">
        <v>26</v>
      </c>
      <c r="D36" s="2"/>
      <c r="E36" s="2"/>
      <c r="F36" s="2"/>
      <c r="G36" s="2"/>
      <c r="H36" s="10">
        <v>17488.400000000001</v>
      </c>
      <c r="I36" s="2"/>
      <c r="J36" s="10">
        <v>21280</v>
      </c>
      <c r="K36" s="10">
        <v>10758.35</v>
      </c>
      <c r="L36" s="9">
        <f t="shared" si="2"/>
        <v>0.50556156015037601</v>
      </c>
      <c r="M36" s="2"/>
      <c r="N36" s="2"/>
      <c r="O36" s="2"/>
      <c r="P36" s="2"/>
      <c r="Q36" s="2"/>
      <c r="R36" s="2"/>
      <c r="S36" s="2"/>
      <c r="T36" s="2"/>
      <c r="U36" s="2"/>
      <c r="V36" s="10"/>
      <c r="W36" s="10"/>
      <c r="X36" s="9"/>
      <c r="Y36" s="19"/>
    </row>
    <row r="37" spans="1:25" ht="13" x14ac:dyDescent="0.3">
      <c r="A37" s="20"/>
      <c r="B37" s="2"/>
      <c r="C37" s="2" t="s">
        <v>27</v>
      </c>
      <c r="D37" s="2"/>
      <c r="E37" s="2"/>
      <c r="F37" s="2"/>
      <c r="G37" s="2"/>
      <c r="H37" s="10">
        <v>40408.18</v>
      </c>
      <c r="I37" s="2"/>
      <c r="J37" s="10">
        <v>196167</v>
      </c>
      <c r="K37" s="10">
        <v>33686.089999999997</v>
      </c>
      <c r="L37" s="9">
        <f t="shared" si="2"/>
        <v>0.17172149240188206</v>
      </c>
      <c r="M37" s="2"/>
      <c r="N37" s="2"/>
      <c r="O37" s="14" t="s">
        <v>63</v>
      </c>
      <c r="P37" s="2"/>
      <c r="Q37" s="2"/>
      <c r="R37" s="2"/>
      <c r="S37" s="2"/>
      <c r="T37" s="2"/>
      <c r="U37" s="2"/>
      <c r="V37" s="10"/>
      <c r="W37" s="10"/>
      <c r="X37" s="9"/>
      <c r="Y37" s="19"/>
    </row>
    <row r="38" spans="1:25" ht="13" x14ac:dyDescent="0.3">
      <c r="A38" s="20"/>
      <c r="B38" s="2"/>
      <c r="C38" s="2" t="s">
        <v>28</v>
      </c>
      <c r="D38" s="2"/>
      <c r="E38" s="2"/>
      <c r="F38" s="2"/>
      <c r="G38" s="2"/>
      <c r="H38" s="10">
        <v>243432.57</v>
      </c>
      <c r="I38" s="2"/>
      <c r="J38" s="10">
        <v>307145</v>
      </c>
      <c r="K38" s="10">
        <v>269060.76</v>
      </c>
      <c r="L38" s="9">
        <f t="shared" si="2"/>
        <v>0.87600566507675526</v>
      </c>
      <c r="M38" s="2"/>
      <c r="N38" s="2"/>
      <c r="O38" s="2"/>
      <c r="P38" s="2" t="s">
        <v>70</v>
      </c>
      <c r="Q38" s="2"/>
      <c r="R38" s="2"/>
      <c r="S38" s="2"/>
      <c r="T38" s="2"/>
      <c r="U38" s="2"/>
      <c r="V38" s="17">
        <v>0.5242</v>
      </c>
      <c r="W38" s="10"/>
      <c r="X38" s="9"/>
      <c r="Y38" s="19"/>
    </row>
    <row r="39" spans="1:25" ht="13" x14ac:dyDescent="0.3">
      <c r="A39" s="20"/>
      <c r="B39" s="2"/>
      <c r="C39" s="2" t="s">
        <v>29</v>
      </c>
      <c r="D39" s="2"/>
      <c r="E39" s="2"/>
      <c r="F39" s="2"/>
      <c r="G39" s="2"/>
      <c r="H39" s="10">
        <v>44694</v>
      </c>
      <c r="I39" s="2"/>
      <c r="J39" s="10">
        <f>694730-280830</f>
        <v>413900</v>
      </c>
      <c r="K39" s="10">
        <f>520179.12-280830</f>
        <v>239349.12</v>
      </c>
      <c r="L39" s="9">
        <f t="shared" si="2"/>
        <v>0.57827765160666822</v>
      </c>
      <c r="M39" s="2"/>
      <c r="N39" s="2"/>
      <c r="O39" s="2"/>
      <c r="P39" s="2" t="s">
        <v>69</v>
      </c>
      <c r="Q39" s="2"/>
      <c r="R39" s="2"/>
      <c r="S39" s="2"/>
      <c r="T39" s="2"/>
      <c r="U39" s="2"/>
      <c r="V39" s="17">
        <v>0.47049999999999997</v>
      </c>
      <c r="W39" s="10"/>
      <c r="X39" s="9"/>
      <c r="Y39" s="19"/>
    </row>
    <row r="40" spans="1:25" ht="13" x14ac:dyDescent="0.3">
      <c r="A40" s="20"/>
      <c r="B40" s="2"/>
      <c r="C40" s="2" t="s">
        <v>47</v>
      </c>
      <c r="D40" s="2"/>
      <c r="E40" s="2"/>
      <c r="F40" s="2"/>
      <c r="G40" s="2"/>
      <c r="H40" s="10">
        <f>464419.26-44694</f>
        <v>419725.26</v>
      </c>
      <c r="I40" s="2"/>
      <c r="J40" s="10">
        <v>280830</v>
      </c>
      <c r="K40" s="10">
        <v>280830</v>
      </c>
      <c r="L40" s="9">
        <f t="shared" si="2"/>
        <v>1</v>
      </c>
      <c r="M40" s="2"/>
      <c r="N40" s="2"/>
      <c r="O40" s="2"/>
      <c r="P40" s="2" t="s">
        <v>68</v>
      </c>
      <c r="Q40" s="2"/>
      <c r="R40" s="2"/>
      <c r="S40" s="2"/>
      <c r="T40" s="2"/>
      <c r="U40" s="2"/>
      <c r="V40" s="17">
        <v>0.34539999999999998</v>
      </c>
      <c r="W40" s="2"/>
      <c r="X40" s="2"/>
      <c r="Y40" s="19"/>
    </row>
    <row r="41" spans="1:25" ht="13" x14ac:dyDescent="0.3">
      <c r="A41" s="20"/>
      <c r="B41" s="2"/>
      <c r="C41" s="2"/>
      <c r="D41" s="2"/>
      <c r="E41" s="2"/>
      <c r="F41" s="2"/>
      <c r="G41" s="2"/>
      <c r="H41" s="12">
        <f>SUM(H22:H40)</f>
        <v>4132033.1100000003</v>
      </c>
      <c r="I41" s="2"/>
      <c r="J41" s="12">
        <f>SUM(J22:J40)</f>
        <v>4667190</v>
      </c>
      <c r="K41" s="12">
        <f>SUM(K22:K40)</f>
        <v>3750258.3200000003</v>
      </c>
      <c r="L41" s="13">
        <f t="shared" si="2"/>
        <v>0.80353667195893042</v>
      </c>
      <c r="M41" s="2"/>
      <c r="N41" s="2"/>
      <c r="O41" s="2"/>
      <c r="P41" s="2" t="s">
        <v>50</v>
      </c>
      <c r="Q41" s="2"/>
      <c r="R41" s="2"/>
      <c r="S41" s="2"/>
      <c r="T41" s="2"/>
      <c r="U41" s="2"/>
      <c r="V41" s="17">
        <v>0.38059999999999999</v>
      </c>
      <c r="W41" s="2"/>
      <c r="X41" s="2"/>
      <c r="Y41" s="19"/>
    </row>
    <row r="42" spans="1:25" ht="13" x14ac:dyDescent="0.3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9"/>
    </row>
    <row r="43" spans="1:25" ht="14" thickBot="1" x14ac:dyDescent="0.4">
      <c r="A43" s="20"/>
      <c r="B43" s="2"/>
      <c r="C43" s="5" t="s">
        <v>46</v>
      </c>
      <c r="D43" s="5"/>
      <c r="E43" s="5"/>
      <c r="F43" s="5"/>
      <c r="G43" s="5"/>
      <c r="H43" s="15">
        <f>H18-H41</f>
        <v>-84588.050000000279</v>
      </c>
      <c r="I43" s="5"/>
      <c r="J43" s="15">
        <f>J18-J41</f>
        <v>0</v>
      </c>
      <c r="K43" s="16">
        <f>K18-K41</f>
        <v>-181730.60000000009</v>
      </c>
      <c r="L43" s="2"/>
      <c r="M43" s="2"/>
      <c r="N43" s="2"/>
      <c r="O43" s="36" t="s">
        <v>57</v>
      </c>
      <c r="P43" s="36"/>
      <c r="Q43" s="36"/>
      <c r="R43" s="36"/>
      <c r="S43" s="36"/>
      <c r="T43" s="36"/>
      <c r="U43" s="36"/>
      <c r="V43" s="36"/>
      <c r="W43" s="36"/>
      <c r="X43" s="36"/>
      <c r="Y43" s="19"/>
    </row>
    <row r="44" spans="1:25" ht="14" thickTop="1" x14ac:dyDescent="0.35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  <c r="Y44" s="19"/>
    </row>
    <row r="45" spans="1:25" ht="13.5" x14ac:dyDescent="0.35">
      <c r="A45" s="20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7" t="s">
        <v>52</v>
      </c>
      <c r="Q45" s="27"/>
      <c r="R45" s="27"/>
      <c r="S45" s="27"/>
      <c r="T45" s="37" t="str">
        <f>F7</f>
        <v>MAY 31, 2024</v>
      </c>
      <c r="U45" s="37"/>
      <c r="V45" s="37"/>
      <c r="W45" s="2"/>
      <c r="X45" s="2"/>
      <c r="Y45" s="19"/>
    </row>
    <row r="46" spans="1:25" ht="13" x14ac:dyDescent="0.3">
      <c r="A46" s="20"/>
      <c r="B46" s="2"/>
      <c r="C46" s="2"/>
      <c r="D46" s="2"/>
      <c r="E46" s="2"/>
      <c r="F46" s="2"/>
      <c r="G46" s="6">
        <v>2023</v>
      </c>
      <c r="H46" s="6">
        <v>2022</v>
      </c>
      <c r="I46" s="6"/>
      <c r="J46" s="6">
        <v>2021</v>
      </c>
      <c r="K46" s="6">
        <v>2020</v>
      </c>
      <c r="L46" s="6">
        <v>2019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9"/>
    </row>
    <row r="47" spans="1:25" ht="13" x14ac:dyDescent="0.3">
      <c r="A47" s="20"/>
      <c r="B47" s="39" t="s">
        <v>35</v>
      </c>
      <c r="C47" s="39"/>
      <c r="D47" s="39"/>
      <c r="E47" s="39"/>
      <c r="F47" s="2"/>
      <c r="G47" s="17">
        <v>0.97809999999999997</v>
      </c>
      <c r="H47" s="17">
        <v>0.9879</v>
      </c>
      <c r="I47" s="17"/>
      <c r="J47" s="17">
        <v>0.99339999999999995</v>
      </c>
      <c r="K47" s="17">
        <v>0.99770000000000003</v>
      </c>
      <c r="L47" s="17">
        <v>0.99870000000000003</v>
      </c>
      <c r="M47" s="2"/>
      <c r="N47" s="2"/>
      <c r="O47" s="2"/>
      <c r="P47" s="14" t="s">
        <v>54</v>
      </c>
      <c r="Q47" s="2"/>
      <c r="R47" s="2"/>
      <c r="S47" s="2"/>
      <c r="T47" s="2"/>
      <c r="U47" s="2"/>
      <c r="V47" s="8">
        <f>215551.82+338.65+132736.77+70935.87+76411.32-19.3+329.21+55837.6+1011911.2+1127473.15-139.65+250000+500+100+400</f>
        <v>2942366.64</v>
      </c>
      <c r="W47" s="2"/>
      <c r="X47" s="2"/>
      <c r="Y47" s="19"/>
    </row>
    <row r="48" spans="1:25" ht="13" x14ac:dyDescent="0.3">
      <c r="A48" s="20"/>
      <c r="B48" s="39" t="s">
        <v>51</v>
      </c>
      <c r="C48" s="39"/>
      <c r="D48" s="39"/>
      <c r="E48" s="39"/>
      <c r="F48" s="2"/>
      <c r="G48" s="2"/>
      <c r="H48" s="2"/>
      <c r="I48" s="2"/>
      <c r="J48" s="2"/>
      <c r="K48" s="2"/>
      <c r="L48" s="2"/>
      <c r="M48" s="2"/>
      <c r="N48" s="2"/>
      <c r="O48" s="2"/>
      <c r="P48" s="2" t="s">
        <v>53</v>
      </c>
      <c r="Q48" s="2"/>
      <c r="R48" s="2"/>
      <c r="S48" s="2"/>
      <c r="T48" s="2"/>
      <c r="U48" s="2"/>
      <c r="V48" s="8"/>
      <c r="W48" s="2"/>
      <c r="X48" s="2"/>
      <c r="Y48" s="19"/>
    </row>
    <row r="49" spans="1:25" ht="13" x14ac:dyDescent="0.3">
      <c r="A49" s="20"/>
      <c r="B49" s="3"/>
      <c r="C49" s="3"/>
      <c r="D49" s="3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 t="s">
        <v>58</v>
      </c>
      <c r="Q49" s="2"/>
      <c r="R49" s="2"/>
      <c r="S49" s="2"/>
      <c r="T49" s="2"/>
      <c r="U49" s="2"/>
      <c r="V49" s="10">
        <v>-132736.76999999999</v>
      </c>
      <c r="W49" s="2"/>
      <c r="X49" s="2"/>
      <c r="Y49" s="19"/>
    </row>
    <row r="50" spans="1:25" ht="13" x14ac:dyDescent="0.3">
      <c r="A50" s="20"/>
      <c r="B50" s="2"/>
      <c r="C50" s="14" t="s">
        <v>71</v>
      </c>
      <c r="D50" s="14"/>
      <c r="E50" s="14"/>
      <c r="F50" s="14"/>
      <c r="G50" s="14"/>
      <c r="H50" s="14"/>
      <c r="I50" s="14"/>
      <c r="J50" s="2"/>
      <c r="K50" s="2"/>
      <c r="L50" s="8">
        <v>38818.699999999997</v>
      </c>
      <c r="M50" s="2"/>
      <c r="N50" s="2"/>
      <c r="O50" s="2"/>
      <c r="P50" s="2" t="s">
        <v>61</v>
      </c>
      <c r="Q50" s="2"/>
      <c r="R50" s="2"/>
      <c r="S50" s="2"/>
      <c r="T50" s="2"/>
      <c r="U50" s="2"/>
      <c r="V50" s="10">
        <v>-70935.87</v>
      </c>
      <c r="W50" s="2"/>
      <c r="X50" s="2"/>
      <c r="Y50" s="19"/>
    </row>
    <row r="51" spans="1:25" ht="13" x14ac:dyDescent="0.3">
      <c r="A51" s="20"/>
      <c r="B51" s="3"/>
      <c r="C51" s="3"/>
      <c r="D51" s="3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 t="s">
        <v>62</v>
      </c>
      <c r="Q51" s="2"/>
      <c r="R51" s="2"/>
      <c r="S51" s="2"/>
      <c r="T51" s="2"/>
      <c r="U51" s="2"/>
      <c r="V51" s="10">
        <v>-76411.320000000007</v>
      </c>
      <c r="W51" s="2"/>
      <c r="X51" s="2"/>
      <c r="Y51" s="19"/>
    </row>
    <row r="52" spans="1:25" ht="13" x14ac:dyDescent="0.3">
      <c r="A52" s="20"/>
      <c r="B52" s="3"/>
      <c r="C52" s="28"/>
      <c r="D52" s="3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0"/>
      <c r="W52" s="2"/>
      <c r="X52" s="2"/>
      <c r="Y52" s="19"/>
    </row>
    <row r="53" spans="1:25" ht="13" x14ac:dyDescent="0.3">
      <c r="A53" s="20"/>
      <c r="B53" s="2"/>
      <c r="C53" s="2"/>
      <c r="D53" s="2"/>
      <c r="E53" s="2"/>
      <c r="F53" s="2"/>
      <c r="G53" s="2"/>
      <c r="H53" s="2"/>
      <c r="I53" s="2"/>
      <c r="J53" s="2"/>
      <c r="K53" s="2"/>
      <c r="L53" s="8"/>
      <c r="M53" s="2"/>
      <c r="N53" s="2"/>
      <c r="O53" s="2"/>
      <c r="P53" s="14" t="s">
        <v>59</v>
      </c>
      <c r="Q53" s="2"/>
      <c r="R53" s="2"/>
      <c r="S53" s="2"/>
      <c r="T53" s="2"/>
      <c r="U53" s="2"/>
      <c r="V53" s="12">
        <f>SUM(V47:V52)</f>
        <v>2662282.6800000002</v>
      </c>
      <c r="W53" s="2"/>
      <c r="X53" s="2"/>
      <c r="Y53" s="19"/>
    </row>
    <row r="54" spans="1:25" ht="13" x14ac:dyDescent="0.3">
      <c r="A54" s="20"/>
      <c r="B54" s="3"/>
      <c r="C54" s="3"/>
      <c r="D54" s="29"/>
      <c r="E54" s="3"/>
      <c r="F54" s="2"/>
      <c r="G54" s="2"/>
      <c r="H54" s="2"/>
      <c r="I54" s="2"/>
      <c r="J54" s="2"/>
      <c r="K54" s="2"/>
      <c r="L54" s="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9"/>
    </row>
    <row r="55" spans="1:25" ht="13" x14ac:dyDescent="0.3">
      <c r="A55" s="20"/>
      <c r="B55" s="3"/>
      <c r="C55" s="3"/>
      <c r="D55" s="29"/>
      <c r="E55" s="3"/>
      <c r="F55" s="2"/>
      <c r="G55" s="2"/>
      <c r="H55" s="2"/>
      <c r="I55" s="2"/>
      <c r="J55" s="2"/>
      <c r="K55" s="2"/>
      <c r="L55" s="8"/>
      <c r="M55" s="2"/>
      <c r="N55" s="2"/>
      <c r="O55" s="2"/>
      <c r="P55" s="14" t="s">
        <v>55</v>
      </c>
      <c r="Q55" s="2"/>
      <c r="R55" s="2"/>
      <c r="S55" s="2"/>
      <c r="T55" s="2"/>
      <c r="U55" s="2"/>
      <c r="V55" s="8">
        <f>3005.52+77132.83+119504.74+5.53+522.1</f>
        <v>200170.72000000003</v>
      </c>
      <c r="W55" s="2"/>
      <c r="X55" s="2"/>
      <c r="Y55" s="19"/>
    </row>
    <row r="56" spans="1:25" ht="13" x14ac:dyDescent="0.3">
      <c r="A56" s="20"/>
      <c r="B56" s="3"/>
      <c r="C56" s="3"/>
      <c r="D56" s="29"/>
      <c r="E56" s="3"/>
      <c r="F56" s="2"/>
      <c r="G56" s="2"/>
      <c r="H56" s="2"/>
      <c r="I56" s="2"/>
      <c r="J56" s="2"/>
      <c r="K56" s="2"/>
      <c r="L56" s="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9"/>
    </row>
    <row r="57" spans="1:25" ht="13" x14ac:dyDescent="0.3">
      <c r="A57" s="20"/>
      <c r="B57" s="3"/>
      <c r="C57" s="3"/>
      <c r="D57" s="29"/>
      <c r="E57" s="3"/>
      <c r="F57" s="2"/>
      <c r="G57" s="2"/>
      <c r="H57" s="2"/>
      <c r="I57" s="2"/>
      <c r="J57" s="2"/>
      <c r="K57" s="2"/>
      <c r="L57" s="8"/>
      <c r="M57" s="2"/>
      <c r="N57" s="2"/>
      <c r="O57" s="2"/>
      <c r="P57" s="14" t="s">
        <v>56</v>
      </c>
      <c r="Q57" s="2"/>
      <c r="R57" s="2"/>
      <c r="S57" s="2"/>
      <c r="T57" s="2"/>
      <c r="U57" s="2"/>
      <c r="V57" s="8">
        <v>39468.980000000003</v>
      </c>
      <c r="W57" s="2"/>
      <c r="X57" s="2"/>
      <c r="Y57" s="19"/>
    </row>
    <row r="58" spans="1:25" ht="13" x14ac:dyDescent="0.3">
      <c r="A58" s="20"/>
      <c r="B58" s="3"/>
      <c r="C58" s="3"/>
      <c r="D58" s="29"/>
      <c r="E58" s="3"/>
      <c r="F58" s="2"/>
      <c r="G58" s="2"/>
      <c r="H58" s="2"/>
      <c r="I58" s="2"/>
      <c r="J58" s="2"/>
      <c r="K58" s="2"/>
      <c r="L58" s="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19"/>
    </row>
    <row r="59" spans="1:25" ht="13.5" thickBot="1" x14ac:dyDescent="0.35">
      <c r="A59" s="20"/>
      <c r="B59" s="3"/>
      <c r="C59" s="3"/>
      <c r="D59" s="29"/>
      <c r="E59" s="3"/>
      <c r="F59" s="2"/>
      <c r="G59" s="2"/>
      <c r="H59" s="2"/>
      <c r="I59" s="2"/>
      <c r="J59" s="2"/>
      <c r="K59" s="2"/>
      <c r="L59" s="8"/>
      <c r="M59" s="2"/>
      <c r="N59" s="2"/>
      <c r="O59" s="2"/>
      <c r="P59" s="2"/>
      <c r="Q59" s="2"/>
      <c r="R59" s="2"/>
      <c r="S59" s="2"/>
      <c r="T59" s="3" t="s">
        <v>60</v>
      </c>
      <c r="U59" s="2"/>
      <c r="V59" s="16">
        <f>V53+V55+V57</f>
        <v>2901922.3800000004</v>
      </c>
      <c r="W59" s="2"/>
      <c r="X59" s="2"/>
      <c r="Y59" s="19"/>
    </row>
    <row r="60" spans="1:25" ht="13.5" thickTop="1" x14ac:dyDescent="0.3">
      <c r="A60" s="20"/>
      <c r="B60" s="3"/>
      <c r="C60" s="3"/>
      <c r="D60" s="29"/>
      <c r="E60" s="3"/>
      <c r="F60" s="2"/>
      <c r="G60" s="2"/>
      <c r="H60" s="2"/>
      <c r="I60" s="2"/>
      <c r="J60" s="2"/>
      <c r="K60" s="2"/>
      <c r="L60" s="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9"/>
    </row>
    <row r="61" spans="1:25" ht="13" x14ac:dyDescent="0.3">
      <c r="A61" s="20"/>
      <c r="B61" s="3"/>
      <c r="C61" s="3"/>
      <c r="D61" s="29"/>
      <c r="E61" s="3"/>
      <c r="F61" s="2"/>
      <c r="G61" s="2"/>
      <c r="H61" s="2"/>
      <c r="I61" s="2"/>
      <c r="J61" s="2"/>
      <c r="K61" s="2"/>
      <c r="L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9"/>
    </row>
    <row r="62" spans="1:25" ht="13" x14ac:dyDescent="0.3">
      <c r="A62" s="20"/>
      <c r="B62" s="3"/>
      <c r="C62" s="3"/>
      <c r="D62" s="29"/>
      <c r="E62" s="3"/>
      <c r="F62" s="2"/>
      <c r="G62" s="2"/>
      <c r="H62" s="2"/>
      <c r="I62" s="2"/>
      <c r="J62" s="2"/>
      <c r="K62" s="2"/>
      <c r="L62" s="4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9"/>
    </row>
    <row r="63" spans="1:25" ht="13" x14ac:dyDescent="0.3">
      <c r="A63" s="20"/>
      <c r="B63" s="3"/>
      <c r="C63" s="3"/>
      <c r="D63" s="3"/>
      <c r="E63" s="3"/>
      <c r="F63" s="2"/>
      <c r="G63" s="2"/>
      <c r="H63" s="2"/>
      <c r="I63" s="2"/>
      <c r="J63" s="2"/>
      <c r="K63" s="2"/>
      <c r="L63" s="4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9"/>
    </row>
    <row r="64" spans="1:25" ht="13" x14ac:dyDescent="0.3">
      <c r="A64" s="20"/>
      <c r="B64" s="3"/>
      <c r="C64" s="3"/>
      <c r="D64" s="3"/>
      <c r="E64" s="3"/>
      <c r="F64" s="2"/>
      <c r="G64" s="2"/>
      <c r="H64" s="2"/>
      <c r="I64" s="2"/>
      <c r="J64" s="2"/>
      <c r="K64" s="2"/>
      <c r="L64" s="4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19"/>
    </row>
    <row r="65" spans="1:25" ht="13.5" thickBot="1" x14ac:dyDescent="0.35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2"/>
    </row>
  </sheetData>
  <mergeCells count="11">
    <mergeCell ref="O43:X43"/>
    <mergeCell ref="T45:V45"/>
    <mergeCell ref="B6:G6"/>
    <mergeCell ref="B47:E47"/>
    <mergeCell ref="B48:E48"/>
    <mergeCell ref="B9:L9"/>
    <mergeCell ref="A3:X3"/>
    <mergeCell ref="A4:X4"/>
    <mergeCell ref="A1:X1"/>
    <mergeCell ref="A2:X2"/>
    <mergeCell ref="N9:X9"/>
  </mergeCells>
  <phoneticPr fontId="0" type="noConversion"/>
  <printOptions horizontalCentered="1" verticalCentered="1"/>
  <pageMargins left="0" right="0.25" top="0.2" bottom="0.31" header="0.17" footer="0.21"/>
  <pageSetup scale="65" orientation="landscape" horizontalDpi="300" verticalDpi="300" r:id="rId1"/>
  <headerFooter alignWithMargins="0">
    <oddFooter>&amp;L&amp;6&amp;D   &amp;T  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924A7-C59E-421D-983C-BEF7E644CEB5}">
  <dimension ref="A1:K41"/>
  <sheetViews>
    <sheetView zoomScaleNormal="100" workbookViewId="0">
      <selection activeCell="E8" sqref="E8"/>
    </sheetView>
  </sheetViews>
  <sheetFormatPr defaultRowHeight="12.5" x14ac:dyDescent="0.25"/>
  <cols>
    <col min="1" max="1" width="9.26953125" bestFit="1" customWidth="1"/>
    <col min="7" max="7" width="12.7265625" bestFit="1" customWidth="1"/>
    <col min="9" max="9" width="12.54296875" bestFit="1" customWidth="1"/>
    <col min="10" max="10" width="12.7265625" bestFit="1" customWidth="1"/>
    <col min="11" max="11" width="12.1796875" bestFit="1" customWidth="1"/>
  </cols>
  <sheetData>
    <row r="1" spans="1:11" ht="22.5" x14ac:dyDescent="0.45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3" x14ac:dyDescent="0.3">
      <c r="A2" s="2"/>
      <c r="B2" s="2"/>
      <c r="C2" s="2"/>
      <c r="D2" s="2"/>
      <c r="E2" s="2"/>
      <c r="F2" s="2"/>
      <c r="G2" s="3" t="s">
        <v>5</v>
      </c>
      <c r="H2" s="2"/>
      <c r="I2" s="4" t="s">
        <v>31</v>
      </c>
      <c r="J2" s="3" t="s">
        <v>5</v>
      </c>
      <c r="K2" s="3" t="s">
        <v>45</v>
      </c>
    </row>
    <row r="3" spans="1:11" ht="13.5" x14ac:dyDescent="0.35">
      <c r="A3" s="5" t="s">
        <v>2</v>
      </c>
      <c r="B3" s="2"/>
      <c r="C3" s="2"/>
      <c r="D3" s="2"/>
      <c r="E3" s="2"/>
      <c r="F3" s="2"/>
      <c r="G3" s="6" t="s">
        <v>65</v>
      </c>
      <c r="H3" s="2"/>
      <c r="I3" s="7" t="s">
        <v>4</v>
      </c>
      <c r="J3" s="6" t="s">
        <v>32</v>
      </c>
      <c r="K3" s="6" t="s">
        <v>10</v>
      </c>
    </row>
    <row r="4" spans="1:11" ht="13" x14ac:dyDescent="0.3">
      <c r="A4" s="2"/>
      <c r="B4" s="2" t="s">
        <v>3</v>
      </c>
      <c r="C4" s="2"/>
      <c r="D4" s="2"/>
      <c r="E4" s="2"/>
      <c r="F4" s="2"/>
      <c r="G4" s="8">
        <v>1544687.68</v>
      </c>
      <c r="H4" s="2"/>
      <c r="I4" s="8">
        <v>1710761</v>
      </c>
      <c r="J4" s="8">
        <v>1730870.84</v>
      </c>
      <c r="K4" s="9">
        <f t="shared" ref="K4:K10" si="0">J4/I4</f>
        <v>1.0117549090726292</v>
      </c>
    </row>
    <row r="5" spans="1:11" ht="13" x14ac:dyDescent="0.3">
      <c r="A5" s="2"/>
      <c r="B5" s="2" t="s">
        <v>9</v>
      </c>
      <c r="C5" s="2"/>
      <c r="D5" s="2"/>
      <c r="E5" s="2"/>
      <c r="F5" s="2"/>
      <c r="G5" s="10">
        <v>131250.32999999999</v>
      </c>
      <c r="H5" s="2"/>
      <c r="I5" s="10">
        <v>110737</v>
      </c>
      <c r="J5" s="10">
        <v>105988.22</v>
      </c>
      <c r="K5" s="9">
        <f t="shared" si="0"/>
        <v>0.95711659156379536</v>
      </c>
    </row>
    <row r="6" spans="1:11" ht="13" x14ac:dyDescent="0.3">
      <c r="A6" s="2"/>
      <c r="B6" s="2" t="s">
        <v>7</v>
      </c>
      <c r="C6" s="2"/>
      <c r="D6" s="2"/>
      <c r="E6" s="2"/>
      <c r="F6" s="2"/>
      <c r="G6" s="10">
        <v>259422.53</v>
      </c>
      <c r="H6" s="2"/>
      <c r="I6" s="10">
        <v>265000</v>
      </c>
      <c r="J6" s="10">
        <v>142715.38</v>
      </c>
      <c r="K6" s="9">
        <f t="shared" si="0"/>
        <v>0.53854860377358493</v>
      </c>
    </row>
    <row r="7" spans="1:11" ht="13" x14ac:dyDescent="0.3">
      <c r="A7" s="2"/>
      <c r="B7" s="2" t="s">
        <v>6</v>
      </c>
      <c r="C7" s="3"/>
      <c r="D7" s="3"/>
      <c r="E7" s="3"/>
      <c r="F7" s="3"/>
      <c r="G7" s="11">
        <v>1036126.74</v>
      </c>
      <c r="H7" s="3"/>
      <c r="I7" s="10">
        <v>940640</v>
      </c>
      <c r="J7" s="10">
        <v>708060.64</v>
      </c>
      <c r="K7" s="9">
        <f t="shared" si="0"/>
        <v>0.7527434937914611</v>
      </c>
    </row>
    <row r="8" spans="1:11" ht="13" x14ac:dyDescent="0.3">
      <c r="A8" s="2"/>
      <c r="B8" s="2" t="s">
        <v>48</v>
      </c>
      <c r="C8" s="2"/>
      <c r="D8" s="2"/>
      <c r="E8" s="2"/>
      <c r="F8" s="2"/>
      <c r="G8" s="10"/>
      <c r="H8" s="2"/>
      <c r="I8" s="10">
        <v>600031</v>
      </c>
      <c r="J8" s="10">
        <v>0</v>
      </c>
      <c r="K8" s="9">
        <f t="shared" si="0"/>
        <v>0</v>
      </c>
    </row>
    <row r="9" spans="1:11" ht="13" x14ac:dyDescent="0.3">
      <c r="A9" s="2"/>
      <c r="B9" s="2" t="s">
        <v>8</v>
      </c>
      <c r="C9" s="2"/>
      <c r="D9" s="2"/>
      <c r="E9" s="2"/>
      <c r="F9" s="2"/>
      <c r="G9" s="10">
        <f>G10-SUM(G4:G8)</f>
        <v>1075957.7799999998</v>
      </c>
      <c r="H9" s="2"/>
      <c r="I9" s="10">
        <f>I10-SUM(I4:I8)</f>
        <v>1040021</v>
      </c>
      <c r="J9" s="10">
        <f>J10-SUM(J4:J8)</f>
        <v>880892.64000000013</v>
      </c>
      <c r="K9" s="9">
        <f t="shared" si="0"/>
        <v>0.84699505106146911</v>
      </c>
    </row>
    <row r="10" spans="1:11" ht="13" x14ac:dyDescent="0.3">
      <c r="A10" s="2"/>
      <c r="B10" s="2"/>
      <c r="C10" s="2"/>
      <c r="D10" s="2"/>
      <c r="E10" s="2"/>
      <c r="F10" s="2"/>
      <c r="G10" s="12">
        <v>4047445.06</v>
      </c>
      <c r="H10" s="2"/>
      <c r="I10" s="12">
        <v>4667190</v>
      </c>
      <c r="J10" s="12">
        <v>3568527.72</v>
      </c>
      <c r="K10" s="13">
        <f t="shared" si="0"/>
        <v>0.7645987671382567</v>
      </c>
    </row>
    <row r="11" spans="1:11" ht="13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3" x14ac:dyDescent="0.3">
      <c r="A12" s="2"/>
      <c r="B12" s="2"/>
      <c r="C12" s="2"/>
      <c r="D12" s="2"/>
      <c r="E12" s="2"/>
      <c r="F12" s="2"/>
      <c r="G12" s="3" t="s">
        <v>5</v>
      </c>
      <c r="H12" s="2"/>
      <c r="I12" s="4" t="s">
        <v>31</v>
      </c>
      <c r="J12" s="3" t="s">
        <v>5</v>
      </c>
      <c r="K12" s="3" t="s">
        <v>45</v>
      </c>
    </row>
    <row r="13" spans="1:11" ht="13.5" x14ac:dyDescent="0.35">
      <c r="A13" s="5" t="s">
        <v>11</v>
      </c>
      <c r="B13" s="2"/>
      <c r="C13" s="2"/>
      <c r="D13" s="2"/>
      <c r="E13" s="2"/>
      <c r="F13" s="2"/>
      <c r="G13" s="6" t="s">
        <v>65</v>
      </c>
      <c r="H13" s="2"/>
      <c r="I13" s="7" t="s">
        <v>4</v>
      </c>
      <c r="J13" s="6" t="s">
        <v>32</v>
      </c>
      <c r="K13" s="6" t="s">
        <v>30</v>
      </c>
    </row>
    <row r="14" spans="1:11" ht="13" x14ac:dyDescent="0.3">
      <c r="A14" s="2"/>
      <c r="B14" s="2" t="s">
        <v>12</v>
      </c>
      <c r="C14" s="14"/>
      <c r="D14" s="14"/>
      <c r="E14" s="14"/>
      <c r="F14" s="14"/>
      <c r="G14" s="8">
        <v>44027.92</v>
      </c>
      <c r="H14" s="14"/>
      <c r="I14" s="8">
        <v>56500</v>
      </c>
      <c r="J14" s="8">
        <v>49322.18</v>
      </c>
      <c r="K14" s="9">
        <f t="shared" ref="K14:K33" si="1">J14/I14</f>
        <v>0.87295893805309732</v>
      </c>
    </row>
    <row r="15" spans="1:11" ht="13" x14ac:dyDescent="0.3">
      <c r="A15" s="2"/>
      <c r="B15" s="2" t="s">
        <v>13</v>
      </c>
      <c r="C15" s="2"/>
      <c r="D15" s="2"/>
      <c r="E15" s="2"/>
      <c r="F15" s="2"/>
      <c r="G15" s="10">
        <v>98576.47</v>
      </c>
      <c r="H15" s="2"/>
      <c r="I15" s="10">
        <v>112121</v>
      </c>
      <c r="J15" s="10">
        <v>91536.62</v>
      </c>
      <c r="K15" s="9">
        <f t="shared" si="1"/>
        <v>0.81640923644990671</v>
      </c>
    </row>
    <row r="16" spans="1:11" ht="13" x14ac:dyDescent="0.3">
      <c r="A16" s="2"/>
      <c r="B16" s="2" t="s">
        <v>14</v>
      </c>
      <c r="C16" s="2"/>
      <c r="D16" s="2"/>
      <c r="E16" s="2"/>
      <c r="F16" s="2"/>
      <c r="G16" s="10">
        <v>236862.16</v>
      </c>
      <c r="H16" s="2"/>
      <c r="I16" s="10">
        <v>241753</v>
      </c>
      <c r="J16" s="10">
        <v>215164.5</v>
      </c>
      <c r="K16" s="9">
        <f t="shared" si="1"/>
        <v>0.89001791084288506</v>
      </c>
    </row>
    <row r="17" spans="1:11" ht="13" x14ac:dyDescent="0.3">
      <c r="A17" s="2"/>
      <c r="B17" s="2" t="s">
        <v>15</v>
      </c>
      <c r="C17" s="2"/>
      <c r="D17" s="2"/>
      <c r="E17" s="2"/>
      <c r="F17" s="2"/>
      <c r="G17" s="10">
        <v>16919.63</v>
      </c>
      <c r="H17" s="2"/>
      <c r="I17" s="10">
        <v>17596</v>
      </c>
      <c r="J17" s="10">
        <v>18788.240000000002</v>
      </c>
      <c r="K17" s="9">
        <f t="shared" si="1"/>
        <v>1.0677563082518755</v>
      </c>
    </row>
    <row r="18" spans="1:11" ht="13" x14ac:dyDescent="0.3">
      <c r="A18" s="2"/>
      <c r="B18" s="2" t="s">
        <v>16</v>
      </c>
      <c r="C18" s="2"/>
      <c r="D18" s="2"/>
      <c r="E18" s="2"/>
      <c r="F18" s="2"/>
      <c r="G18" s="10">
        <v>100354.95</v>
      </c>
      <c r="H18" s="2"/>
      <c r="I18" s="10">
        <v>108548</v>
      </c>
      <c r="J18" s="10">
        <v>93867.48</v>
      </c>
      <c r="K18" s="9">
        <f t="shared" si="1"/>
        <v>0.86475549987102474</v>
      </c>
    </row>
    <row r="19" spans="1:11" ht="13" x14ac:dyDescent="0.3">
      <c r="A19" s="2"/>
      <c r="B19" s="2" t="s">
        <v>17</v>
      </c>
      <c r="C19" s="2"/>
      <c r="D19" s="2"/>
      <c r="E19" s="2"/>
      <c r="F19" s="2"/>
      <c r="G19" s="10">
        <v>24466.400000000001</v>
      </c>
      <c r="H19" s="2"/>
      <c r="I19" s="10">
        <v>23050</v>
      </c>
      <c r="J19" s="10">
        <v>20868.12</v>
      </c>
      <c r="K19" s="9">
        <f t="shared" si="1"/>
        <v>0.90534143167028192</v>
      </c>
    </row>
    <row r="20" spans="1:11" ht="13" x14ac:dyDescent="0.3">
      <c r="A20" s="2"/>
      <c r="B20" s="2" t="s">
        <v>18</v>
      </c>
      <c r="C20" s="2"/>
      <c r="D20" s="2"/>
      <c r="E20" s="2"/>
      <c r="F20" s="2"/>
      <c r="G20" s="10">
        <v>1050856.25</v>
      </c>
      <c r="H20" s="2"/>
      <c r="I20" s="10">
        <v>960997</v>
      </c>
      <c r="J20" s="10">
        <v>845151.13</v>
      </c>
      <c r="K20" s="9">
        <f t="shared" si="1"/>
        <v>0.87945241244249461</v>
      </c>
    </row>
    <row r="21" spans="1:11" ht="13" x14ac:dyDescent="0.3">
      <c r="A21" s="2"/>
      <c r="B21" s="2" t="s">
        <v>19</v>
      </c>
      <c r="C21" s="2"/>
      <c r="D21" s="2"/>
      <c r="E21" s="2"/>
      <c r="F21" s="2"/>
      <c r="G21" s="10">
        <v>209376.04</v>
      </c>
      <c r="H21" s="2"/>
      <c r="I21" s="10">
        <v>281284</v>
      </c>
      <c r="J21" s="10">
        <v>238826.47</v>
      </c>
      <c r="K21" s="9">
        <f t="shared" si="1"/>
        <v>0.8490581405270119</v>
      </c>
    </row>
    <row r="22" spans="1:11" ht="13" x14ac:dyDescent="0.3">
      <c r="A22" s="2"/>
      <c r="B22" s="2" t="s">
        <v>20</v>
      </c>
      <c r="C22" s="2"/>
      <c r="D22" s="2"/>
      <c r="E22" s="2"/>
      <c r="F22" s="2"/>
      <c r="G22" s="10">
        <v>78414.42</v>
      </c>
      <c r="H22" s="2"/>
      <c r="I22" s="10">
        <v>46917</v>
      </c>
      <c r="J22" s="10">
        <v>26605.11</v>
      </c>
      <c r="K22" s="9">
        <f t="shared" si="1"/>
        <v>0.56706758744165231</v>
      </c>
    </row>
    <row r="23" spans="1:11" ht="13" x14ac:dyDescent="0.3">
      <c r="A23" s="2"/>
      <c r="B23" s="2" t="s">
        <v>21</v>
      </c>
      <c r="C23" s="2"/>
      <c r="D23" s="2"/>
      <c r="E23" s="2"/>
      <c r="F23" s="2"/>
      <c r="G23" s="10">
        <v>459030.46</v>
      </c>
      <c r="H23" s="2"/>
      <c r="I23" s="10">
        <v>451607</v>
      </c>
      <c r="J23" s="10">
        <v>406797.48</v>
      </c>
      <c r="K23" s="9">
        <f t="shared" si="1"/>
        <v>0.90077762302178666</v>
      </c>
    </row>
    <row r="24" spans="1:11" ht="13" x14ac:dyDescent="0.3">
      <c r="A24" s="2"/>
      <c r="B24" s="2" t="s">
        <v>22</v>
      </c>
      <c r="C24" s="2"/>
      <c r="D24" s="2"/>
      <c r="E24" s="2"/>
      <c r="F24" s="2"/>
      <c r="G24" s="10">
        <v>213303.19</v>
      </c>
      <c r="H24" s="2"/>
      <c r="I24" s="10">
        <v>147980</v>
      </c>
      <c r="J24" s="10">
        <v>112130.29</v>
      </c>
      <c r="K24" s="9">
        <f t="shared" si="1"/>
        <v>0.75773949182321931</v>
      </c>
    </row>
    <row r="25" spans="1:11" ht="13" x14ac:dyDescent="0.3">
      <c r="A25" s="2"/>
      <c r="B25" s="2" t="s">
        <v>23</v>
      </c>
      <c r="C25" s="2"/>
      <c r="D25" s="2"/>
      <c r="E25" s="2"/>
      <c r="F25" s="2"/>
      <c r="G25" s="10">
        <v>154992.69</v>
      </c>
      <c r="H25" s="2"/>
      <c r="I25" s="10">
        <v>152969</v>
      </c>
      <c r="J25" s="10">
        <v>128244.14</v>
      </c>
      <c r="K25" s="9">
        <f t="shared" si="1"/>
        <v>0.83836685864456195</v>
      </c>
    </row>
    <row r="26" spans="1:11" ht="13" x14ac:dyDescent="0.3">
      <c r="A26" s="2"/>
      <c r="B26" s="2" t="s">
        <v>24</v>
      </c>
      <c r="C26" s="2"/>
      <c r="D26" s="2"/>
      <c r="E26" s="2"/>
      <c r="F26" s="2"/>
      <c r="G26" s="10">
        <v>588963.12</v>
      </c>
      <c r="H26" s="2"/>
      <c r="I26" s="10">
        <v>732213</v>
      </c>
      <c r="J26" s="10">
        <v>574675.97</v>
      </c>
      <c r="K26" s="9">
        <f t="shared" si="1"/>
        <v>0.78484808382260352</v>
      </c>
    </row>
    <row r="27" spans="1:11" ht="13" x14ac:dyDescent="0.3">
      <c r="A27" s="2"/>
      <c r="B27" s="2" t="s">
        <v>25</v>
      </c>
      <c r="C27" s="2"/>
      <c r="D27" s="2"/>
      <c r="E27" s="2"/>
      <c r="F27" s="2"/>
      <c r="G27" s="10">
        <v>90141</v>
      </c>
      <c r="H27" s="2"/>
      <c r="I27" s="10">
        <v>114333</v>
      </c>
      <c r="J27" s="10">
        <v>94596.27</v>
      </c>
      <c r="K27" s="9">
        <f t="shared" si="1"/>
        <v>0.82737503607882246</v>
      </c>
    </row>
    <row r="28" spans="1:11" ht="13" x14ac:dyDescent="0.3">
      <c r="A28" s="2"/>
      <c r="B28" s="2" t="s">
        <v>26</v>
      </c>
      <c r="C28" s="2"/>
      <c r="D28" s="2"/>
      <c r="E28" s="2"/>
      <c r="F28" s="2"/>
      <c r="G28" s="10">
        <v>17488.400000000001</v>
      </c>
      <c r="H28" s="2"/>
      <c r="I28" s="10">
        <v>21280</v>
      </c>
      <c r="J28" s="10">
        <v>10758.35</v>
      </c>
      <c r="K28" s="9">
        <f t="shared" si="1"/>
        <v>0.50556156015037601</v>
      </c>
    </row>
    <row r="29" spans="1:11" ht="13" x14ac:dyDescent="0.3">
      <c r="A29" s="2"/>
      <c r="B29" s="2" t="s">
        <v>27</v>
      </c>
      <c r="C29" s="2"/>
      <c r="D29" s="2"/>
      <c r="E29" s="2"/>
      <c r="F29" s="2"/>
      <c r="G29" s="10">
        <v>40408.18</v>
      </c>
      <c r="H29" s="2"/>
      <c r="I29" s="10">
        <v>196167</v>
      </c>
      <c r="J29" s="10">
        <v>33686.089999999997</v>
      </c>
      <c r="K29" s="9">
        <f t="shared" si="1"/>
        <v>0.17172149240188206</v>
      </c>
    </row>
    <row r="30" spans="1:11" ht="13" x14ac:dyDescent="0.3">
      <c r="A30" s="2"/>
      <c r="B30" s="2" t="s">
        <v>28</v>
      </c>
      <c r="C30" s="2"/>
      <c r="D30" s="2"/>
      <c r="E30" s="2"/>
      <c r="F30" s="2"/>
      <c r="G30" s="10">
        <v>243432.57</v>
      </c>
      <c r="H30" s="2"/>
      <c r="I30" s="10">
        <v>307145</v>
      </c>
      <c r="J30" s="10">
        <v>269060.76</v>
      </c>
      <c r="K30" s="9">
        <f t="shared" si="1"/>
        <v>0.87600566507675526</v>
      </c>
    </row>
    <row r="31" spans="1:11" ht="13" x14ac:dyDescent="0.3">
      <c r="A31" s="2"/>
      <c r="B31" s="2" t="s">
        <v>29</v>
      </c>
      <c r="C31" s="2"/>
      <c r="D31" s="2"/>
      <c r="E31" s="2"/>
      <c r="F31" s="2"/>
      <c r="G31" s="10">
        <v>44694</v>
      </c>
      <c r="H31" s="2"/>
      <c r="I31" s="10">
        <f>694730-280830</f>
        <v>413900</v>
      </c>
      <c r="J31" s="10">
        <f>520179.12-280830</f>
        <v>239349.12</v>
      </c>
      <c r="K31" s="9">
        <f t="shared" si="1"/>
        <v>0.57827765160666822</v>
      </c>
    </row>
    <row r="32" spans="1:11" ht="13" x14ac:dyDescent="0.3">
      <c r="A32" s="2"/>
      <c r="B32" s="2" t="s">
        <v>47</v>
      </c>
      <c r="C32" s="2"/>
      <c r="D32" s="2"/>
      <c r="E32" s="2"/>
      <c r="F32" s="2"/>
      <c r="G32" s="10">
        <f>464419.26-44694</f>
        <v>419725.26</v>
      </c>
      <c r="H32" s="2"/>
      <c r="I32" s="10">
        <v>280830</v>
      </c>
      <c r="J32" s="10">
        <v>280830</v>
      </c>
      <c r="K32" s="9">
        <f t="shared" si="1"/>
        <v>1</v>
      </c>
    </row>
    <row r="33" spans="1:11" ht="13" x14ac:dyDescent="0.3">
      <c r="A33" s="2"/>
      <c r="B33" s="2"/>
      <c r="C33" s="2"/>
      <c r="D33" s="2"/>
      <c r="E33" s="2"/>
      <c r="F33" s="2"/>
      <c r="G33" s="12">
        <f>SUM(G14:G32)</f>
        <v>4132033.1100000003</v>
      </c>
      <c r="H33" s="2"/>
      <c r="I33" s="12">
        <f>SUM(I14:I32)</f>
        <v>4667190</v>
      </c>
      <c r="J33" s="12">
        <f>SUM(J14:J32)</f>
        <v>3750258.3200000003</v>
      </c>
      <c r="K33" s="13">
        <f t="shared" si="1"/>
        <v>0.80353667195893042</v>
      </c>
    </row>
    <row r="34" spans="1:11" ht="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4" thickBot="1" x14ac:dyDescent="0.4">
      <c r="A35" s="2"/>
      <c r="B35" s="5" t="s">
        <v>46</v>
      </c>
      <c r="C35" s="5"/>
      <c r="D35" s="5"/>
      <c r="E35" s="5"/>
      <c r="F35" s="5"/>
      <c r="G35" s="15">
        <f>G10-G33</f>
        <v>-84588.050000000279</v>
      </c>
      <c r="H35" s="5"/>
      <c r="I35" s="15">
        <f>I10-I33</f>
        <v>0</v>
      </c>
      <c r="J35" s="16">
        <f>J10-J33</f>
        <v>-181730.60000000009</v>
      </c>
      <c r="K35" s="2"/>
    </row>
    <row r="36" spans="1:11" ht="13.5" thickTop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3.5" x14ac:dyDescent="0.35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3" x14ac:dyDescent="0.3">
      <c r="A38" s="2"/>
      <c r="B38" s="2"/>
      <c r="C38" s="2"/>
      <c r="D38" s="2"/>
      <c r="E38" s="2"/>
      <c r="F38" s="6">
        <v>2023</v>
      </c>
      <c r="G38" s="6">
        <v>2022</v>
      </c>
      <c r="H38" s="6"/>
      <c r="I38" s="6">
        <v>2021</v>
      </c>
      <c r="J38" s="6">
        <v>2020</v>
      </c>
      <c r="K38" s="6">
        <v>2019</v>
      </c>
    </row>
    <row r="39" spans="1:11" ht="13" x14ac:dyDescent="0.3">
      <c r="A39" s="39" t="s">
        <v>35</v>
      </c>
      <c r="B39" s="39"/>
      <c r="C39" s="39"/>
      <c r="D39" s="39"/>
      <c r="E39" s="2"/>
      <c r="F39" s="17">
        <v>0.97809999999999997</v>
      </c>
      <c r="G39" s="17">
        <v>0.9879</v>
      </c>
      <c r="H39" s="17"/>
      <c r="I39" s="17">
        <v>0.99339999999999995</v>
      </c>
      <c r="J39" s="17">
        <v>0.99770000000000003</v>
      </c>
      <c r="K39" s="17">
        <v>0.99870000000000003</v>
      </c>
    </row>
    <row r="40" spans="1:11" ht="13" x14ac:dyDescent="0.3">
      <c r="A40" s="39" t="s">
        <v>51</v>
      </c>
      <c r="B40" s="39"/>
      <c r="C40" s="39"/>
      <c r="D40" s="39"/>
      <c r="E40" s="2"/>
      <c r="F40" s="2"/>
      <c r="G40" s="2"/>
      <c r="H40" s="2"/>
      <c r="I40" s="2"/>
      <c r="J40" s="2"/>
      <c r="K40" s="2"/>
    </row>
    <row r="41" spans="1:11" ht="13" x14ac:dyDescent="0.3">
      <c r="A41" s="1"/>
      <c r="B41" s="1"/>
      <c r="C41" s="1"/>
      <c r="D41" s="1"/>
    </row>
  </sheetData>
  <mergeCells count="3">
    <mergeCell ref="A1:K1"/>
    <mergeCell ref="A39:D39"/>
    <mergeCell ref="A40:D40"/>
  </mergeCells>
  <phoneticPr fontId="0" type="noConversion"/>
  <pageMargins left="0.75" right="0.75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W. Holcomb</dc:creator>
  <cp:lastModifiedBy>Colby Mask</cp:lastModifiedBy>
  <cp:lastPrinted>2005-10-28T12:15:53Z</cp:lastPrinted>
  <dcterms:created xsi:type="dcterms:W3CDTF">2000-01-19T02:03:57Z</dcterms:created>
  <dcterms:modified xsi:type="dcterms:W3CDTF">2024-10-11T17:14:04Z</dcterms:modified>
</cp:coreProperties>
</file>